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NEEL\PAC\2022\Portal da Transparência\"/>
    </mc:Choice>
  </mc:AlternateContent>
  <bookViews>
    <workbookView xWindow="0" yWindow="0" windowWidth="28800" windowHeight="10935"/>
  </bookViews>
  <sheets>
    <sheet name="BP" sheetId="1" r:id="rId1"/>
    <sheet name="DRE" sheetId="3" r:id="rId2"/>
    <sheet name="DRA" sheetId="4" r:id="rId3"/>
    <sheet name="DMPL" sheetId="2" r:id="rId4"/>
    <sheet name="DFC" sheetId="7" r:id="rId5"/>
    <sheet name="DVA" sheetId="8" r:id="rId6"/>
  </sheets>
  <definedNames>
    <definedName name="_xlnm.Print_Area" localSheetId="0">BP!$A$1:$P$178</definedName>
    <definedName name="_xlnm.Print_Area" localSheetId="4">DFC!$A$1:$E$48</definedName>
    <definedName name="_xlnm.Print_Area" localSheetId="5">DVA!$A$1:$G$51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F27" i="2"/>
  <c r="F18" i="2"/>
  <c r="B46" i="8" l="1"/>
  <c r="C52" i="7"/>
  <c r="B10" i="4"/>
  <c r="D10" i="4"/>
  <c r="D46" i="8"/>
  <c r="D51" i="8" s="1"/>
  <c r="B39" i="8"/>
  <c r="D23" i="8"/>
  <c r="B23" i="8"/>
  <c r="D14" i="8"/>
  <c r="D10" i="8"/>
  <c r="B10" i="8"/>
  <c r="D16" i="8" l="1"/>
  <c r="D18" i="8" s="1"/>
  <c r="D25" i="8"/>
  <c r="B14" i="8"/>
  <c r="B16" i="8" s="1"/>
  <c r="B18" i="8" s="1"/>
  <c r="B25" i="8" s="1"/>
  <c r="C19" i="7"/>
  <c r="C26" i="7"/>
  <c r="C36" i="7"/>
  <c r="C42" i="7"/>
  <c r="B51" i="8"/>
  <c r="C28" i="7" l="1"/>
  <c r="C45" i="7" s="1"/>
  <c r="F23" i="3" l="1"/>
  <c r="D23" i="3"/>
  <c r="F12" i="3"/>
  <c r="F19" i="3" s="1"/>
  <c r="D12" i="3"/>
  <c r="D19" i="3" s="1"/>
  <c r="D24" i="3" l="1"/>
  <c r="D30" i="3" s="1"/>
  <c r="F24" i="3"/>
  <c r="F30" i="3" s="1"/>
  <c r="G18" i="2"/>
  <c r="G27" i="2" s="1"/>
  <c r="E18" i="2"/>
  <c r="E27" i="2" s="1"/>
  <c r="D18" i="2"/>
  <c r="C18" i="2"/>
  <c r="C27" i="2" s="1"/>
  <c r="B18" i="2"/>
  <c r="B27" i="2" s="1"/>
  <c r="N35" i="1" l="1"/>
  <c r="L35" i="1"/>
  <c r="D27" i="1"/>
  <c r="N26" i="1"/>
  <c r="L26" i="1"/>
  <c r="N18" i="1"/>
  <c r="L18" i="1"/>
  <c r="F18" i="1"/>
  <c r="F30" i="1" s="1"/>
  <c r="D18" i="1"/>
  <c r="D30" i="1" l="1"/>
  <c r="L37" i="1"/>
  <c r="N28" i="1"/>
  <c r="N37" i="1"/>
  <c r="L28" i="1"/>
</calcChain>
</file>

<file path=xl/sharedStrings.xml><?xml version="1.0" encoding="utf-8"?>
<sst xmlns="http://schemas.openxmlformats.org/spreadsheetml/2006/main" count="199" uniqueCount="153">
  <si>
    <t>DME Energética S.A</t>
  </si>
  <si>
    <t>Balanços patrimoniais em 31 de dezembro de 2022 e  2021</t>
  </si>
  <si>
    <t>(Em milhares de Reais)</t>
  </si>
  <si>
    <t>Nota</t>
  </si>
  <si>
    <t>Ativo</t>
  </si>
  <si>
    <t>Passivo</t>
  </si>
  <si>
    <t>Circulante</t>
  </si>
  <si>
    <t>Caixa e equivalentes caixa</t>
  </si>
  <si>
    <t xml:space="preserve">Fornecedores </t>
  </si>
  <si>
    <t>Contas a Receber</t>
  </si>
  <si>
    <t>Fornecedores - Partes relacionadas</t>
  </si>
  <si>
    <t>Serviços em Curso</t>
  </si>
  <si>
    <t>Folha de Pagamento</t>
  </si>
  <si>
    <t>Tributos e Contribuições Sociais Compensáveis</t>
  </si>
  <si>
    <t>Impostos e contribuições sociais</t>
  </si>
  <si>
    <t>Depósitos Judiciais e Cauções</t>
  </si>
  <si>
    <t>-</t>
  </si>
  <si>
    <t>Encargos Setoriais</t>
  </si>
  <si>
    <t>Estoque</t>
  </si>
  <si>
    <t>Obrigações Estimadas</t>
  </si>
  <si>
    <t>Despesas Pagas Antecipadamente</t>
  </si>
  <si>
    <t>Uso do bem público - CESAP</t>
  </si>
  <si>
    <t xml:space="preserve">Outros Créditos </t>
  </si>
  <si>
    <t>Outros Passivos Circulantes</t>
  </si>
  <si>
    <t>Não circulante</t>
  </si>
  <si>
    <t>Créditos a receber - PMPC CIP</t>
  </si>
  <si>
    <t>Fornecedores</t>
  </si>
  <si>
    <t>Tributos diferidos</t>
  </si>
  <si>
    <t>Provisão para Litigios</t>
  </si>
  <si>
    <t>Investimentos</t>
  </si>
  <si>
    <t>Partes relacionadas</t>
  </si>
  <si>
    <t>Imobilizado</t>
  </si>
  <si>
    <t>Outras contas a pagar</t>
  </si>
  <si>
    <t>Intangível</t>
  </si>
  <si>
    <t>Total do Passivo</t>
  </si>
  <si>
    <t>Total do ativo</t>
  </si>
  <si>
    <t>Patrimônio líquido</t>
  </si>
  <si>
    <t>Capital social</t>
  </si>
  <si>
    <t>Reserva Legal</t>
  </si>
  <si>
    <t>Reserva de lucros</t>
  </si>
  <si>
    <t>Dividendos Adicionais</t>
  </si>
  <si>
    <t>Total do patrimônio líquido e passivo</t>
  </si>
  <si>
    <t>As notas explicativas são parte integrante das demonstrações financeiras.</t>
  </si>
  <si>
    <t>Demonstração das mutações do patrimônio líquido</t>
  </si>
  <si>
    <t>31 de dezembro de 2022 e 2021</t>
  </si>
  <si>
    <t>(Em milhares de reais)</t>
  </si>
  <si>
    <t xml:space="preserve"> </t>
  </si>
  <si>
    <t>Capital Social</t>
  </si>
  <si>
    <t>Lucros Retidos</t>
  </si>
  <si>
    <t>Dividendos adicionais</t>
  </si>
  <si>
    <t>Lucros acumulado</t>
  </si>
  <si>
    <t>Total</t>
  </si>
  <si>
    <t>Saldo em 31 de dezembro de 2020</t>
  </si>
  <si>
    <t>Juros Sobre Capital Próprio</t>
  </si>
  <si>
    <t>Lucro líquido do exercício</t>
  </si>
  <si>
    <t>Destinação do lucro líquido do exercício:</t>
  </si>
  <si>
    <t xml:space="preserve">  Reserva legal (5%)</t>
  </si>
  <si>
    <t xml:space="preserve">  Dividendo mínimo obrigatório (25%)</t>
  </si>
  <si>
    <t xml:space="preserve">  Dividendos adicionais (25%)</t>
  </si>
  <si>
    <t xml:space="preserve">  Transferência para reserva de lucros</t>
  </si>
  <si>
    <t>Saldo em 31 de dezembro de 2021</t>
  </si>
  <si>
    <r>
      <t xml:space="preserve">Juros Sobre Capital Próprio </t>
    </r>
    <r>
      <rPr>
        <b/>
        <sz val="11"/>
        <color theme="1"/>
        <rFont val="Calibri"/>
        <family val="2"/>
        <scheme val="minor"/>
      </rPr>
      <t/>
    </r>
  </si>
  <si>
    <t>Saldo em 31 de dezembro de 2022</t>
  </si>
  <si>
    <t>Demonstrações de resultados</t>
  </si>
  <si>
    <t>Exercícios findos em 31 de dezembro de 2022 e 2021</t>
  </si>
  <si>
    <t xml:space="preserve">Nota </t>
  </si>
  <si>
    <t>Receita operacional líquida</t>
  </si>
  <si>
    <t>Custos operacionais</t>
  </si>
  <si>
    <t xml:space="preserve">Energia elétrica comprada </t>
  </si>
  <si>
    <t>Lucro bruto</t>
  </si>
  <si>
    <t>Despesas operacionais</t>
  </si>
  <si>
    <t xml:space="preserve">   Despesas gerais e administrativas</t>
  </si>
  <si>
    <t xml:space="preserve">   Outras (despesas) receitas, líquidas</t>
  </si>
  <si>
    <t xml:space="preserve">   Resultado de equivalência patrimonial</t>
  </si>
  <si>
    <t>Resultado antes das receitas (despesas) financeiras líquidas e impostos</t>
  </si>
  <si>
    <t xml:space="preserve">   Receitas financeiras</t>
  </si>
  <si>
    <t xml:space="preserve">   Despesas financeira</t>
  </si>
  <si>
    <t>Resultado financeiro líquido</t>
  </si>
  <si>
    <t>Resultado antes dos impostos</t>
  </si>
  <si>
    <t>Contribuição social</t>
  </si>
  <si>
    <t>Imposto de renda</t>
  </si>
  <si>
    <t>Impostos diferidos</t>
  </si>
  <si>
    <t>As notas explicativas são parte integrante das demonstrações financeiras</t>
  </si>
  <si>
    <t>Demonstração do resultado abrangente</t>
  </si>
  <si>
    <t>Resultado abrangente total</t>
  </si>
  <si>
    <t>Demonstração do fluxo de caixa</t>
  </si>
  <si>
    <t>Fluxos de caixa das atividades operacionais</t>
  </si>
  <si>
    <t>Variações patrimoniais</t>
  </si>
  <si>
    <t>Caixa oriundo das operações</t>
  </si>
  <si>
    <t>Total das disponibilidades líquidas geradas pelas atividades operacionais</t>
  </si>
  <si>
    <t>Fluxos de caixa das atividades de investimentos</t>
  </si>
  <si>
    <t>Fluxos de caixa das atividades de financiamentos</t>
  </si>
  <si>
    <t>Caixa líquido utilizado nas atividades de financiamentos</t>
  </si>
  <si>
    <t>Caixa líquido gerado pelas atividades operacionais, de investimentos e de financiamentos</t>
  </si>
  <si>
    <t>A variação líquida de caixa é assim demonstrada</t>
  </si>
  <si>
    <t>Aumento de caixa e equivalente de caixa</t>
  </si>
  <si>
    <t>Demonstração do Valor Adicionado</t>
  </si>
  <si>
    <t>Receita</t>
  </si>
  <si>
    <t>(-) Insumos adquiridos de terceiros</t>
  </si>
  <si>
    <t>Valor adicionado bruto</t>
  </si>
  <si>
    <t>(=) Valor adicionado líquido</t>
  </si>
  <si>
    <t>(+) Valor adicionado transferido</t>
  </si>
  <si>
    <t>Valor adicional total a distribuir</t>
  </si>
  <si>
    <t>Distribuição do valor adicionado</t>
  </si>
  <si>
    <t>Pessoal</t>
  </si>
  <si>
    <t>Governo</t>
  </si>
  <si>
    <t>Acionistas</t>
  </si>
  <si>
    <t xml:space="preserve">  Lucro líquido do exercício</t>
  </si>
  <si>
    <t xml:space="preserve">    Repactuação Risco Hidrologico GSF CESAP</t>
  </si>
  <si>
    <t xml:space="preserve">    Uso do bem público - CESAP (Nota 11)</t>
  </si>
  <si>
    <t xml:space="preserve">    Resultado com equivalência patrimonial (Nota 8)</t>
  </si>
  <si>
    <t xml:space="preserve">    Valor residual de imobilizado e intangível baixado (Nota 9)</t>
  </si>
  <si>
    <t xml:space="preserve">    Repactuação Risco Hidrologico GSF PCH Padre Carlos</t>
  </si>
  <si>
    <t xml:space="preserve">    Impostos diferidos</t>
  </si>
  <si>
    <t xml:space="preserve">    Depreciação e a amortização (Nota 9 e Nota 10)</t>
  </si>
  <si>
    <t xml:space="preserve">    Aumento no contas a receber</t>
  </si>
  <si>
    <t xml:space="preserve">    (Redução) aumento nas compras de energia elétrica - BAESA</t>
  </si>
  <si>
    <t xml:space="preserve">    Redução (aumento) nos demais ativos circulantes e não circulantes</t>
  </si>
  <si>
    <t xml:space="preserve">    (Redução) aumento no imposto de renda e contribuição social</t>
  </si>
  <si>
    <t xml:space="preserve">    (Redução) aumento nos demais passivos circulantes e não circulantes</t>
  </si>
  <si>
    <t xml:space="preserve">    Adições em imobilizado/intangível (Nota 9 e Nota 10)</t>
  </si>
  <si>
    <t xml:space="preserve">    Dividendos recebidos (Nota 8)</t>
  </si>
  <si>
    <t xml:space="preserve">    Aquisição ações (Nota 8)</t>
  </si>
  <si>
    <t xml:space="preserve">    Amortização  Intangivel - SEFAC (Nota 8)</t>
  </si>
  <si>
    <t xml:space="preserve">    Amortização  Intangível - ETAU (Nota 8)</t>
  </si>
  <si>
    <t xml:space="preserve">    Caixa líquido gerado pelas (utilizado nas) atividades de investimento</t>
  </si>
  <si>
    <t xml:space="preserve">    Juros sobre capital próprio (Nota 12)</t>
  </si>
  <si>
    <t xml:space="preserve">    Dividendos pagos</t>
  </si>
  <si>
    <t xml:space="preserve">  Disponibilidades</t>
  </si>
  <si>
    <t xml:space="preserve">    No fim do exercício</t>
  </si>
  <si>
    <t xml:space="preserve">    No início do exercício</t>
  </si>
  <si>
    <t xml:space="preserve">    Valor justo ações SEFAC (Nota 8)</t>
  </si>
  <si>
    <t xml:space="preserve">  Venda de energia e serviços</t>
  </si>
  <si>
    <t xml:space="preserve">  Outros resultados</t>
  </si>
  <si>
    <t xml:space="preserve">  Insumos consumidos - custos energia comprada</t>
  </si>
  <si>
    <t xml:space="preserve">  Material e serviços de terceiros</t>
  </si>
  <si>
    <t xml:space="preserve">  Resultado da equivalência patrimonial</t>
  </si>
  <si>
    <t xml:space="preserve">  Receitas financeiras</t>
  </si>
  <si>
    <t xml:space="preserve">  Remunerações</t>
  </si>
  <si>
    <t xml:space="preserve">  Encargos sociais (exceto INSS)</t>
  </si>
  <si>
    <t xml:space="preserve">  Entidade de previdência privada</t>
  </si>
  <si>
    <t xml:space="preserve">  Auxílio-alimentação</t>
  </si>
  <si>
    <t xml:space="preserve">  Provisões de férias e 13º</t>
  </si>
  <si>
    <t xml:space="preserve">  Convênio assistencial e outros benefícios</t>
  </si>
  <si>
    <t xml:space="preserve">  Participação nos resultados</t>
  </si>
  <si>
    <t xml:space="preserve">  Programa de Demissão Voluntária - PIDV</t>
  </si>
  <si>
    <t xml:space="preserve">  Outros</t>
  </si>
  <si>
    <t xml:space="preserve">  (custos imobilizados)</t>
  </si>
  <si>
    <t xml:space="preserve">  INSS (sobre folha de pagamento)</t>
  </si>
  <si>
    <t xml:space="preserve">  IRPJ/CSLL</t>
  </si>
  <si>
    <t xml:space="preserve">  PIS/COFINS e outros</t>
  </si>
  <si>
    <t xml:space="preserve">  Resultados retidos</t>
  </si>
  <si>
    <t xml:space="preserve">  Ajustes para conciliar o resultado às disponibilidades geradas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</si>
</sst>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);\(0\)"/>
    <numFmt numFmtId="165" formatCode="_(* ###0_);_(* \(#,##0\);_(* &quot;-&quot;_);_(@_)"/>
    <numFmt numFmtId="166" formatCode="_(* #,##0.00_);_(* \(#,##0.00\);_(* &quot;-&quot;??_);_(@_)"/>
    <numFmt numFmtId="167" formatCode="_(* #,##0_);_(* \(#,##0\);_(* &quot;-&quot;_);_(@_)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0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/>
    <xf numFmtId="3" fontId="0" fillId="0" borderId="0" xfId="0" applyNumberFormat="1" applyFont="1" applyFill="1" applyBorder="1"/>
    <xf numFmtId="167" fontId="3" fillId="0" borderId="0" xfId="1" quotePrefix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/>
    <xf numFmtId="167" fontId="3" fillId="0" borderId="0" xfId="1" applyNumberFormat="1" applyFont="1" applyFill="1" applyBorder="1" applyAlignment="1"/>
    <xf numFmtId="3" fontId="2" fillId="0" borderId="1" xfId="0" applyNumberFormat="1" applyFont="1" applyFill="1" applyBorder="1"/>
    <xf numFmtId="3" fontId="0" fillId="0" borderId="1" xfId="0" applyNumberFormat="1" applyFont="1" applyFill="1" applyBorder="1"/>
    <xf numFmtId="167" fontId="3" fillId="0" borderId="0" xfId="1" quotePrefix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2" fillId="0" borderId="0" xfId="0" applyFont="1" applyFill="1" applyBorder="1"/>
    <xf numFmtId="0" fontId="8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/>
    <xf numFmtId="165" fontId="0" fillId="0" borderId="0" xfId="0" applyNumberFormat="1" applyFont="1" applyAlignment="1">
      <alignment horizontal="right" vertical="center"/>
    </xf>
    <xf numFmtId="3" fontId="0" fillId="0" borderId="0" xfId="0" applyNumberFormat="1" applyFont="1" applyAlignment="1">
      <alignment horizontal="right"/>
    </xf>
    <xf numFmtId="165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/>
    <xf numFmtId="165" fontId="0" fillId="0" borderId="1" xfId="0" applyNumberFormat="1" applyFont="1" applyBorder="1" applyAlignment="1">
      <alignment horizontal="right" vertical="center"/>
    </xf>
    <xf numFmtId="0" fontId="2" fillId="0" borderId="0" xfId="0" applyFont="1"/>
    <xf numFmtId="3" fontId="0" fillId="0" borderId="2" xfId="0" applyNumberFormat="1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3" xfId="0" applyNumberFormat="1" applyFont="1" applyBorder="1"/>
    <xf numFmtId="3" fontId="0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168" fontId="6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justify"/>
    </xf>
    <xf numFmtId="0" fontId="0" fillId="0" borderId="0" xfId="0" applyFont="1" applyFill="1" applyBorder="1" applyAlignment="1">
      <alignment horizontal="justify"/>
    </xf>
    <xf numFmtId="0" fontId="3" fillId="0" borderId="0" xfId="0" applyFont="1" applyFill="1" applyBorder="1" applyAlignment="1"/>
    <xf numFmtId="0" fontId="10" fillId="0" borderId="0" xfId="0" applyFont="1" applyFill="1" applyBorder="1"/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7" fontId="0" fillId="0" borderId="0" xfId="0" applyNumberFormat="1" applyFont="1" applyFill="1" applyBorder="1"/>
    <xf numFmtId="167" fontId="3" fillId="0" borderId="0" xfId="0" applyNumberFormat="1" applyFont="1" applyFill="1" applyBorder="1" applyAlignment="1"/>
    <xf numFmtId="167" fontId="6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67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 indent="1"/>
    </xf>
    <xf numFmtId="3" fontId="0" fillId="0" borderId="0" xfId="0" applyNumberFormat="1" applyFont="1" applyFill="1" applyAlignment="1">
      <alignment horizontal="right" vertical="center" wrapText="1"/>
    </xf>
    <xf numFmtId="167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165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167" fontId="0" fillId="0" borderId="1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67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/>
    <xf numFmtId="0" fontId="9" fillId="0" borderId="0" xfId="0" applyFont="1" applyFill="1" applyAlignment="1">
      <alignment horizontal="left" vertical="center"/>
    </xf>
    <xf numFmtId="165" fontId="0" fillId="0" borderId="0" xfId="0" applyNumberFormat="1" applyFont="1" applyFill="1"/>
    <xf numFmtId="0" fontId="0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165" fontId="2" fillId="0" borderId="0" xfId="0" applyNumberFormat="1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167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 wrapText="1"/>
    </xf>
    <xf numFmtId="167" fontId="2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165" fontId="0" fillId="0" borderId="2" xfId="0" applyNumberFormat="1" applyFont="1" applyBorder="1"/>
    <xf numFmtId="165" fontId="0" fillId="0" borderId="0" xfId="0" applyNumberFormat="1" applyFont="1" applyFill="1" applyAlignment="1">
      <alignment horizontal="right"/>
    </xf>
    <xf numFmtId="165" fontId="0" fillId="0" borderId="0" xfId="0" applyNumberFormat="1" applyFont="1" applyAlignment="1">
      <alignment horizontal="right"/>
    </xf>
    <xf numFmtId="165" fontId="0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3" xfId="0" applyNumberFormat="1" applyFont="1" applyBorder="1" applyAlignment="1">
      <alignment horizontal="right"/>
    </xf>
    <xf numFmtId="0" fontId="0" fillId="0" borderId="1" xfId="0" applyFont="1" applyFill="1" applyBorder="1"/>
    <xf numFmtId="3" fontId="2" fillId="0" borderId="3" xfId="0" applyNumberFormat="1" applyFont="1" applyFill="1" applyBorder="1"/>
    <xf numFmtId="0" fontId="2" fillId="0" borderId="3" xfId="0" applyFont="1" applyFill="1" applyBorder="1"/>
    <xf numFmtId="3" fontId="0" fillId="0" borderId="3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colors>
    <mruColors>
      <color rgb="FFD37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78"/>
  <sheetViews>
    <sheetView showGridLines="0" tabSelected="1" zoomScale="115" zoomScaleNormal="115" workbookViewId="0">
      <selection activeCell="Q17" sqref="Q17"/>
    </sheetView>
  </sheetViews>
  <sheetFormatPr defaultColWidth="14.140625" defaultRowHeight="15" x14ac:dyDescent="0.25"/>
  <cols>
    <col min="1" max="1" width="42.7109375" style="26" customWidth="1"/>
    <col min="2" max="2" width="7" style="93" customWidth="1"/>
    <col min="3" max="3" width="2.28515625" style="26" customWidth="1"/>
    <col min="4" max="4" width="12.7109375" style="27" customWidth="1"/>
    <col min="5" max="5" width="4.85546875" style="26" customWidth="1"/>
    <col min="6" max="6" width="12.7109375" style="26" customWidth="1"/>
    <col min="7" max="7" width="7.28515625" style="26" customWidth="1"/>
    <col min="8" max="8" width="19.85546875" style="26" customWidth="1"/>
    <col min="9" max="9" width="31.42578125" style="26" customWidth="1"/>
    <col min="10" max="10" width="7.5703125" style="93" customWidth="1"/>
    <col min="11" max="11" width="3.42578125" style="26" customWidth="1"/>
    <col min="12" max="12" width="12.7109375" style="26" customWidth="1"/>
    <col min="13" max="13" width="3.5703125" style="26" customWidth="1"/>
    <col min="14" max="14" width="12.7109375" style="26" customWidth="1"/>
    <col min="15" max="15" width="5.42578125" style="26" customWidth="1"/>
    <col min="16" max="16" width="12.28515625" style="84" customWidth="1"/>
    <col min="17" max="16384" width="14.140625" style="84"/>
  </cols>
  <sheetData>
    <row r="1" spans="1:16" ht="15.75" x14ac:dyDescent="0.25">
      <c r="A1" s="79" t="s">
        <v>0</v>
      </c>
      <c r="B1" s="80"/>
      <c r="C1" s="81"/>
      <c r="D1" s="82"/>
      <c r="E1" s="81"/>
      <c r="F1" s="83"/>
      <c r="G1" s="83"/>
    </row>
    <row r="2" spans="1:16" ht="15" customHeight="1" x14ac:dyDescent="0.25">
      <c r="A2" s="85" t="s">
        <v>1</v>
      </c>
      <c r="B2" s="80"/>
      <c r="C2" s="27"/>
      <c r="D2" s="82"/>
      <c r="E2" s="27"/>
      <c r="F2" s="83"/>
      <c r="G2" s="83"/>
    </row>
    <row r="3" spans="1:16" ht="12.75" customHeight="1" x14ac:dyDescent="0.25">
      <c r="A3" s="86" t="s">
        <v>2</v>
      </c>
      <c r="B3" s="87"/>
      <c r="C3" s="88"/>
      <c r="D3" s="89"/>
      <c r="E3" s="88"/>
      <c r="F3" s="90"/>
      <c r="G3" s="90"/>
    </row>
    <row r="4" spans="1:16" ht="12.75" customHeight="1" x14ac:dyDescent="0.25">
      <c r="A4" s="90"/>
      <c r="B4" s="91"/>
      <c r="C4" s="90"/>
      <c r="D4" s="89"/>
      <c r="E4" s="90"/>
      <c r="F4" s="90"/>
      <c r="G4" s="90"/>
    </row>
    <row r="5" spans="1:16" ht="27" customHeight="1" x14ac:dyDescent="0.25">
      <c r="A5" s="27"/>
      <c r="B5" s="3" t="s">
        <v>3</v>
      </c>
      <c r="C5" s="4"/>
      <c r="D5" s="5">
        <v>2022</v>
      </c>
      <c r="E5" s="3"/>
      <c r="F5" s="5">
        <v>2021</v>
      </c>
      <c r="G5" s="6"/>
      <c r="H5" s="80"/>
      <c r="I5" s="80"/>
      <c r="J5" s="3" t="s">
        <v>3</v>
      </c>
      <c r="K5" s="3"/>
      <c r="L5" s="5">
        <v>2022</v>
      </c>
      <c r="M5" s="7"/>
      <c r="N5" s="5">
        <v>2021</v>
      </c>
      <c r="O5" s="6"/>
      <c r="P5" s="8"/>
    </row>
    <row r="6" spans="1:16" ht="14.25" customHeight="1" x14ac:dyDescent="0.25">
      <c r="A6" s="27"/>
      <c r="B6" s="80"/>
      <c r="C6" s="27"/>
      <c r="E6" s="27"/>
      <c r="F6" s="27"/>
      <c r="G6" s="6"/>
      <c r="H6" s="9"/>
      <c r="I6" s="27"/>
      <c r="J6" s="80"/>
      <c r="K6" s="27"/>
      <c r="L6" s="27"/>
      <c r="M6" s="27"/>
      <c r="N6" s="27"/>
      <c r="O6" s="6"/>
      <c r="P6" s="10"/>
    </row>
    <row r="7" spans="1:16" ht="14.25" customHeight="1" x14ac:dyDescent="0.25">
      <c r="A7" s="27" t="s">
        <v>4</v>
      </c>
      <c r="B7" s="80"/>
      <c r="C7" s="27"/>
      <c r="E7" s="27"/>
      <c r="F7" s="27"/>
      <c r="G7" s="6"/>
      <c r="H7" s="92"/>
      <c r="I7" s="27" t="s">
        <v>5</v>
      </c>
      <c r="J7" s="80"/>
      <c r="K7" s="27"/>
      <c r="L7" s="27"/>
      <c r="M7" s="27"/>
      <c r="N7" s="27"/>
      <c r="O7" s="6"/>
    </row>
    <row r="8" spans="1:16" ht="14.25" customHeight="1" x14ac:dyDescent="0.25">
      <c r="A8" s="27"/>
      <c r="B8" s="80"/>
      <c r="C8" s="27"/>
      <c r="E8" s="27"/>
      <c r="F8" s="27"/>
      <c r="G8" s="6"/>
      <c r="H8" s="92"/>
      <c r="I8" s="27"/>
      <c r="J8" s="80"/>
      <c r="K8" s="27"/>
      <c r="L8" s="27"/>
      <c r="M8" s="27"/>
      <c r="N8" s="27"/>
      <c r="O8" s="6"/>
    </row>
    <row r="9" spans="1:16" ht="14.25" customHeight="1" x14ac:dyDescent="0.25">
      <c r="A9" s="27" t="s">
        <v>6</v>
      </c>
      <c r="B9" s="80"/>
      <c r="C9" s="27"/>
      <c r="E9" s="27"/>
      <c r="F9" s="27"/>
      <c r="G9" s="27"/>
      <c r="H9" s="27"/>
      <c r="I9" s="27" t="s">
        <v>6</v>
      </c>
      <c r="J9" s="80"/>
      <c r="K9" s="27"/>
      <c r="L9" s="27"/>
      <c r="M9" s="27"/>
      <c r="N9" s="27"/>
      <c r="O9" s="27"/>
      <c r="P9" s="23"/>
    </row>
    <row r="10" spans="1:16" ht="14.25" customHeight="1" x14ac:dyDescent="0.25">
      <c r="A10" s="26" t="s">
        <v>7</v>
      </c>
      <c r="B10" s="93">
        <v>4</v>
      </c>
      <c r="D10" s="15">
        <v>298025.29294000001</v>
      </c>
      <c r="F10" s="16">
        <v>272531.73047000001</v>
      </c>
      <c r="G10" s="17"/>
      <c r="I10" s="26" t="s">
        <v>8</v>
      </c>
      <c r="L10" s="15">
        <v>8354.1135999999988</v>
      </c>
      <c r="N10" s="16">
        <v>869.2225600000005</v>
      </c>
      <c r="P10" s="23"/>
    </row>
    <row r="11" spans="1:16" ht="14.25" customHeight="1" x14ac:dyDescent="0.25">
      <c r="A11" s="26" t="s">
        <v>9</v>
      </c>
      <c r="B11" s="93">
        <v>5</v>
      </c>
      <c r="D11" s="15">
        <v>14895.440339999999</v>
      </c>
      <c r="F11" s="16">
        <v>14026.80761</v>
      </c>
      <c r="G11" s="17"/>
      <c r="I11" s="26" t="s">
        <v>10</v>
      </c>
      <c r="J11" s="93">
        <v>7</v>
      </c>
      <c r="L11" s="15">
        <v>1.6886700000000001</v>
      </c>
      <c r="N11" s="16">
        <v>3373.7755899999997</v>
      </c>
      <c r="O11" s="22"/>
      <c r="P11" s="23"/>
    </row>
    <row r="12" spans="1:16" ht="14.25" customHeight="1" x14ac:dyDescent="0.25">
      <c r="A12" s="26" t="s">
        <v>11</v>
      </c>
      <c r="D12" s="15">
        <v>1719.8767800000001</v>
      </c>
      <c r="F12" s="16">
        <v>1336.0524800000001</v>
      </c>
      <c r="I12" s="26" t="s">
        <v>12</v>
      </c>
      <c r="L12" s="15">
        <v>230.72436999999999</v>
      </c>
      <c r="N12" s="16">
        <v>258.17827</v>
      </c>
      <c r="P12" s="23"/>
    </row>
    <row r="13" spans="1:16" ht="14.25" customHeight="1" x14ac:dyDescent="0.25">
      <c r="A13" s="26" t="s">
        <v>13</v>
      </c>
      <c r="D13" s="15">
        <v>5064.0447300000005</v>
      </c>
      <c r="F13" s="16">
        <v>3958.9866899999997</v>
      </c>
      <c r="I13" s="26" t="s">
        <v>14</v>
      </c>
      <c r="L13" s="15">
        <v>4445.8817800000006</v>
      </c>
      <c r="N13" s="16">
        <v>1327.3103100000001</v>
      </c>
      <c r="O13" s="22"/>
      <c r="P13" s="23"/>
    </row>
    <row r="14" spans="1:16" ht="14.25" customHeight="1" x14ac:dyDescent="0.25">
      <c r="A14" s="26" t="s">
        <v>15</v>
      </c>
      <c r="D14" s="94" t="s">
        <v>16</v>
      </c>
      <c r="F14" s="95">
        <v>897.95659999999998</v>
      </c>
      <c r="I14" s="26" t="s">
        <v>17</v>
      </c>
      <c r="L14" s="15">
        <v>1414.1532299999999</v>
      </c>
      <c r="N14" s="16">
        <v>265.04303000000004</v>
      </c>
      <c r="O14" s="22"/>
      <c r="P14" s="23"/>
    </row>
    <row r="15" spans="1:16" ht="14.25" customHeight="1" x14ac:dyDescent="0.25">
      <c r="A15" s="26" t="s">
        <v>18</v>
      </c>
      <c r="D15" s="15">
        <v>3921.5353100000002</v>
      </c>
      <c r="F15" s="16">
        <v>1796.34672</v>
      </c>
      <c r="G15" s="17"/>
      <c r="I15" s="26" t="s">
        <v>19</v>
      </c>
      <c r="L15" s="15">
        <v>1181.98387</v>
      </c>
      <c r="N15" s="16">
        <v>1252.62282</v>
      </c>
      <c r="P15" s="23"/>
    </row>
    <row r="16" spans="1:16" ht="14.25" customHeight="1" x14ac:dyDescent="0.25">
      <c r="A16" s="26" t="s">
        <v>20</v>
      </c>
      <c r="D16" s="18">
        <v>103.72108999999999</v>
      </c>
      <c r="F16" s="19">
        <v>56.186419999999998</v>
      </c>
      <c r="I16" s="26" t="s">
        <v>21</v>
      </c>
      <c r="J16" s="93">
        <v>11</v>
      </c>
      <c r="L16" s="15">
        <v>18487.791639999999</v>
      </c>
      <c r="N16" s="16">
        <v>17456.823130000001</v>
      </c>
      <c r="O16" s="96"/>
      <c r="P16" s="23"/>
    </row>
    <row r="17" spans="1:16" ht="14.25" customHeight="1" x14ac:dyDescent="0.25">
      <c r="A17" s="26" t="s">
        <v>22</v>
      </c>
      <c r="B17" s="93">
        <v>6</v>
      </c>
      <c r="D17" s="20">
        <v>7299.8958200000006</v>
      </c>
      <c r="E17" s="162"/>
      <c r="F17" s="21">
        <v>1226.0854399999998</v>
      </c>
      <c r="I17" s="26" t="s">
        <v>23</v>
      </c>
      <c r="L17" s="20">
        <v>67.180809999999994</v>
      </c>
      <c r="M17" s="162"/>
      <c r="N17" s="21">
        <v>83.525300000000001</v>
      </c>
      <c r="O17" s="22"/>
      <c r="P17" s="23"/>
    </row>
    <row r="18" spans="1:16" ht="14.25" customHeight="1" x14ac:dyDescent="0.25">
      <c r="D18" s="20">
        <f>SUM(D10:D17)</f>
        <v>331029.80700999999</v>
      </c>
      <c r="E18" s="162"/>
      <c r="F18" s="21">
        <f>SUM(F10:F17)</f>
        <v>295830.15242999996</v>
      </c>
      <c r="H18" s="27"/>
      <c r="I18" s="27"/>
      <c r="J18" s="80"/>
      <c r="K18" s="27"/>
      <c r="L18" s="20">
        <f>SUM(L10:L17)</f>
        <v>34183.517969999994</v>
      </c>
      <c r="M18" s="4"/>
      <c r="N18" s="21">
        <f>SUM(N10:N17)</f>
        <v>24886.50101</v>
      </c>
      <c r="P18" s="23"/>
    </row>
    <row r="19" spans="1:16" ht="14.25" customHeight="1" x14ac:dyDescent="0.25">
      <c r="D19" s="15"/>
      <c r="F19" s="16"/>
      <c r="I19" s="27"/>
      <c r="J19" s="80"/>
      <c r="K19" s="27"/>
      <c r="L19" s="15"/>
      <c r="M19" s="27"/>
      <c r="N19" s="15"/>
      <c r="O19" s="96"/>
      <c r="P19" s="19"/>
    </row>
    <row r="20" spans="1:16" ht="14.25" customHeight="1" x14ac:dyDescent="0.25">
      <c r="A20" s="81" t="s">
        <v>24</v>
      </c>
      <c r="B20" s="80"/>
      <c r="C20" s="81"/>
      <c r="D20" s="15"/>
      <c r="E20" s="81"/>
      <c r="F20" s="15"/>
      <c r="G20" s="27"/>
      <c r="I20" s="27" t="s">
        <v>24</v>
      </c>
      <c r="L20" s="15"/>
      <c r="N20" s="16"/>
      <c r="O20" s="96"/>
      <c r="P20" s="23"/>
    </row>
    <row r="21" spans="1:16" ht="14.25" customHeight="1" x14ac:dyDescent="0.25">
      <c r="A21" s="26" t="s">
        <v>15</v>
      </c>
      <c r="D21" s="94">
        <v>912.51169999999991</v>
      </c>
      <c r="F21" s="95" t="s">
        <v>16</v>
      </c>
      <c r="G21" s="27"/>
      <c r="I21" s="26" t="s">
        <v>21</v>
      </c>
      <c r="J21" s="93">
        <v>11</v>
      </c>
      <c r="L21" s="15">
        <v>238393.69235</v>
      </c>
      <c r="N21" s="16">
        <v>233681.67744</v>
      </c>
      <c r="O21" s="22"/>
      <c r="P21" s="23"/>
    </row>
    <row r="22" spans="1:16" ht="14.25" customHeight="1" x14ac:dyDescent="0.25">
      <c r="A22" s="26" t="s">
        <v>25</v>
      </c>
      <c r="D22" s="94">
        <v>3754</v>
      </c>
      <c r="F22" s="95" t="s">
        <v>16</v>
      </c>
      <c r="G22" s="93"/>
      <c r="H22" s="97"/>
      <c r="I22" s="26" t="s">
        <v>26</v>
      </c>
      <c r="L22" s="15">
        <v>4949</v>
      </c>
      <c r="N22" s="96" t="s">
        <v>16</v>
      </c>
      <c r="O22" s="22"/>
      <c r="P22" s="23"/>
    </row>
    <row r="23" spans="1:16" ht="14.25" customHeight="1" x14ac:dyDescent="0.25">
      <c r="A23" s="26" t="s">
        <v>27</v>
      </c>
      <c r="D23" s="15">
        <v>7425.2639400000007</v>
      </c>
      <c r="F23" s="16">
        <v>7811.2042599999995</v>
      </c>
      <c r="G23" s="93"/>
      <c r="I23" s="26" t="s">
        <v>28</v>
      </c>
      <c r="L23" s="15">
        <v>317.80579999999998</v>
      </c>
      <c r="N23" s="16">
        <v>97.569839999999999</v>
      </c>
      <c r="O23" s="22"/>
      <c r="P23" s="23"/>
    </row>
    <row r="24" spans="1:16" ht="14.25" customHeight="1" x14ac:dyDescent="0.25">
      <c r="A24" s="26" t="s">
        <v>29</v>
      </c>
      <c r="D24" s="15">
        <v>99068.673319999987</v>
      </c>
      <c r="F24" s="16">
        <v>105487.43071000002</v>
      </c>
      <c r="G24" s="93"/>
      <c r="I24" s="26" t="s">
        <v>30</v>
      </c>
      <c r="J24" s="93">
        <v>7</v>
      </c>
      <c r="L24" s="94" t="s">
        <v>16</v>
      </c>
      <c r="N24" s="16">
        <v>1004.9379200000001</v>
      </c>
      <c r="O24" s="22"/>
      <c r="P24" s="23"/>
    </row>
    <row r="25" spans="1:16" ht="14.25" customHeight="1" x14ac:dyDescent="0.25">
      <c r="A25" s="26" t="s">
        <v>31</v>
      </c>
      <c r="D25" s="15">
        <v>99980.925569999992</v>
      </c>
      <c r="F25" s="16">
        <v>100391.8003</v>
      </c>
      <c r="G25" s="17"/>
      <c r="I25" s="26" t="s">
        <v>32</v>
      </c>
      <c r="L25" s="24">
        <v>5.2494699999999996</v>
      </c>
      <c r="M25" s="162"/>
      <c r="N25" s="25" t="s">
        <v>16</v>
      </c>
      <c r="P25" s="23"/>
    </row>
    <row r="26" spans="1:16" ht="14.25" customHeight="1" x14ac:dyDescent="0.25">
      <c r="A26" s="26" t="s">
        <v>33</v>
      </c>
      <c r="D26" s="20">
        <v>79996.275769999993</v>
      </c>
      <c r="E26" s="162"/>
      <c r="F26" s="21">
        <v>85565.37844</v>
      </c>
      <c r="G26" s="17"/>
      <c r="I26" s="27"/>
      <c r="J26" s="80"/>
      <c r="K26" s="27"/>
      <c r="L26" s="20">
        <f>SUM(L21:L25)</f>
        <v>243665.74762000001</v>
      </c>
      <c r="M26" s="4"/>
      <c r="N26" s="21">
        <f>SUM(N21:N25)+1</f>
        <v>234785.18520000001</v>
      </c>
      <c r="O26" s="96"/>
      <c r="P26" s="23"/>
    </row>
    <row r="27" spans="1:16" ht="14.25" customHeight="1" x14ac:dyDescent="0.25">
      <c r="D27" s="20">
        <f>SUM(D21:D26)</f>
        <v>291137.65029999998</v>
      </c>
      <c r="E27" s="162"/>
      <c r="F27" s="21">
        <v>299254.81371000002</v>
      </c>
      <c r="G27" s="17"/>
      <c r="I27" s="27"/>
      <c r="J27" s="80"/>
      <c r="K27" s="27"/>
      <c r="L27" s="20"/>
      <c r="M27" s="4"/>
      <c r="N27" s="21"/>
      <c r="P27" s="23"/>
    </row>
    <row r="28" spans="1:16" ht="14.25" customHeight="1" x14ac:dyDescent="0.25">
      <c r="D28" s="15"/>
      <c r="F28" s="16"/>
      <c r="I28" s="26" t="s">
        <v>34</v>
      </c>
      <c r="L28" s="20">
        <f>SUM(L18+L26)+1</f>
        <v>277850.26559000002</v>
      </c>
      <c r="M28" s="162"/>
      <c r="N28" s="21">
        <f>+N26+N18</f>
        <v>259671.68621000001</v>
      </c>
      <c r="O28" s="96"/>
      <c r="P28" s="23"/>
    </row>
    <row r="29" spans="1:16" ht="14.25" customHeight="1" x14ac:dyDescent="0.25">
      <c r="D29" s="15"/>
      <c r="F29" s="16"/>
      <c r="L29" s="27"/>
      <c r="P29" s="19"/>
    </row>
    <row r="30" spans="1:16" ht="14.25" customHeight="1" thickBot="1" x14ac:dyDescent="0.3">
      <c r="A30" s="27" t="s">
        <v>35</v>
      </c>
      <c r="B30" s="80"/>
      <c r="C30" s="27"/>
      <c r="D30" s="163">
        <f>SUM(D18+D27)+1</f>
        <v>622168.45730999997</v>
      </c>
      <c r="E30" s="164"/>
      <c r="F30" s="165">
        <f>+F27+F18</f>
        <v>595084.96613999992</v>
      </c>
      <c r="I30" s="27" t="s">
        <v>36</v>
      </c>
      <c r="L30" s="15"/>
      <c r="N30" s="16"/>
      <c r="P30" s="23"/>
    </row>
    <row r="31" spans="1:16" ht="14.25" customHeight="1" thickTop="1" x14ac:dyDescent="0.25">
      <c r="I31" s="26" t="s">
        <v>37</v>
      </c>
      <c r="L31" s="15">
        <v>254431.39975000001</v>
      </c>
      <c r="N31" s="16">
        <v>254431.39976</v>
      </c>
      <c r="O31" s="96"/>
      <c r="P31" s="23"/>
    </row>
    <row r="32" spans="1:16" ht="14.25" customHeight="1" x14ac:dyDescent="0.25">
      <c r="I32" s="26" t="s">
        <v>38</v>
      </c>
      <c r="L32" s="15">
        <v>20281.785260000001</v>
      </c>
      <c r="N32" s="16">
        <v>17055.07447</v>
      </c>
      <c r="O32" s="96"/>
      <c r="P32" s="23"/>
    </row>
    <row r="33" spans="1:16" ht="14.25" customHeight="1" x14ac:dyDescent="0.25">
      <c r="D33" s="15"/>
      <c r="H33" s="98"/>
      <c r="I33" s="26" t="s">
        <v>39</v>
      </c>
      <c r="L33" s="15">
        <v>54278.130450375</v>
      </c>
      <c r="N33" s="16">
        <v>52428.112661125</v>
      </c>
      <c r="P33" s="23"/>
    </row>
    <row r="34" spans="1:16" ht="14.25" customHeight="1" x14ac:dyDescent="0.25">
      <c r="H34" s="99"/>
      <c r="I34" s="26" t="s">
        <v>40</v>
      </c>
      <c r="L34" s="20">
        <v>15326.876259625</v>
      </c>
      <c r="M34" s="162"/>
      <c r="N34" s="21">
        <v>11499.070628875001</v>
      </c>
      <c r="P34" s="23"/>
    </row>
    <row r="35" spans="1:16" ht="14.25" customHeight="1" x14ac:dyDescent="0.25">
      <c r="H35" s="99"/>
      <c r="I35" s="27"/>
      <c r="J35" s="80"/>
      <c r="K35" s="27"/>
      <c r="L35" s="20">
        <f>SUM(L31:L34)</f>
        <v>344318.19172000006</v>
      </c>
      <c r="M35" s="4"/>
      <c r="N35" s="21">
        <f>SUM(N31:N34)-1</f>
        <v>335412.65752000001</v>
      </c>
      <c r="P35" s="23"/>
    </row>
    <row r="36" spans="1:16" ht="14.25" customHeight="1" x14ac:dyDescent="0.25">
      <c r="H36" s="100"/>
      <c r="I36" s="27"/>
      <c r="J36" s="80"/>
      <c r="K36" s="27"/>
      <c r="L36" s="27"/>
      <c r="M36" s="27"/>
      <c r="N36" s="27"/>
      <c r="P36" s="19"/>
    </row>
    <row r="37" spans="1:16" ht="14.25" customHeight="1" thickBot="1" x14ac:dyDescent="0.3">
      <c r="H37" s="101"/>
      <c r="I37" s="27" t="s">
        <v>41</v>
      </c>
      <c r="J37" s="80"/>
      <c r="K37" s="27"/>
      <c r="L37" s="163">
        <f>SUM(L18+L26+L35)+1</f>
        <v>622168.45731000009</v>
      </c>
      <c r="M37" s="164"/>
      <c r="N37" s="165">
        <f>+N35+N26+N18+1</f>
        <v>595085.34373000008</v>
      </c>
      <c r="P37" s="23"/>
    </row>
    <row r="38" spans="1:16" ht="14.25" customHeight="1" thickTop="1" x14ac:dyDescent="0.25">
      <c r="H38" s="98"/>
      <c r="I38" s="101"/>
      <c r="J38" s="103"/>
      <c r="K38" s="101"/>
      <c r="L38" s="101"/>
      <c r="M38" s="101"/>
      <c r="N38" s="101"/>
      <c r="P38" s="23"/>
    </row>
    <row r="39" spans="1:16" ht="14.25" customHeight="1" x14ac:dyDescent="0.25">
      <c r="A39" s="27" t="s">
        <v>42</v>
      </c>
      <c r="B39" s="80"/>
      <c r="C39" s="27"/>
      <c r="E39" s="27"/>
      <c r="F39" s="27"/>
      <c r="O39" s="101"/>
      <c r="P39" s="23"/>
    </row>
    <row r="40" spans="1:16" ht="14.25" customHeight="1" x14ac:dyDescent="0.25">
      <c r="G40" s="27"/>
      <c r="H40" s="102"/>
      <c r="P40" s="23"/>
    </row>
    <row r="41" spans="1:16" ht="14.25" customHeight="1" x14ac:dyDescent="0.25">
      <c r="A41" s="101"/>
      <c r="B41" s="103"/>
      <c r="C41" s="101"/>
      <c r="D41" s="101"/>
      <c r="E41" s="101"/>
      <c r="F41" s="101"/>
      <c r="P41" s="23"/>
    </row>
    <row r="42" spans="1:16" ht="14.25" customHeight="1" x14ac:dyDescent="0.25">
      <c r="A42" s="104"/>
      <c r="B42" s="105"/>
      <c r="C42" s="104"/>
      <c r="E42" s="104"/>
      <c r="G42" s="101"/>
      <c r="P42" s="23"/>
    </row>
    <row r="43" spans="1:16" ht="14.25" customHeight="1" x14ac:dyDescent="0.25">
      <c r="P43" s="23"/>
    </row>
    <row r="44" spans="1:16" ht="14.25" customHeight="1" x14ac:dyDescent="0.25">
      <c r="P44" s="23"/>
    </row>
    <row r="45" spans="1:16" ht="14.25" customHeight="1" x14ac:dyDescent="0.25">
      <c r="P45" s="23"/>
    </row>
    <row r="46" spans="1:16" ht="14.25" customHeight="1" x14ac:dyDescent="0.25">
      <c r="P46" s="23"/>
    </row>
    <row r="47" spans="1:16" x14ac:dyDescent="0.25">
      <c r="P47" s="23"/>
    </row>
    <row r="48" spans="1:16" x14ac:dyDescent="0.25">
      <c r="A48" s="27"/>
      <c r="B48" s="80"/>
      <c r="C48" s="27"/>
      <c r="E48" s="27"/>
      <c r="P48" s="23"/>
    </row>
    <row r="49" spans="1:16" x14ac:dyDescent="0.25">
      <c r="P49" s="23"/>
    </row>
    <row r="50" spans="1:16" x14ac:dyDescent="0.25">
      <c r="P50" s="23"/>
    </row>
    <row r="51" spans="1:16" x14ac:dyDescent="0.25">
      <c r="P51" s="23"/>
    </row>
    <row r="52" spans="1:16" x14ac:dyDescent="0.25">
      <c r="P52" s="23"/>
    </row>
    <row r="53" spans="1:16" x14ac:dyDescent="0.25">
      <c r="P53" s="23"/>
    </row>
    <row r="54" spans="1:16" x14ac:dyDescent="0.25">
      <c r="P54" s="23"/>
    </row>
    <row r="55" spans="1:16" x14ac:dyDescent="0.25">
      <c r="P55" s="23"/>
    </row>
    <row r="56" spans="1:16" x14ac:dyDescent="0.25">
      <c r="A56" s="27"/>
      <c r="B56" s="80"/>
      <c r="C56" s="27"/>
      <c r="E56" s="27"/>
      <c r="P56" s="23"/>
    </row>
    <row r="57" spans="1:16" x14ac:dyDescent="0.25">
      <c r="P57" s="23"/>
    </row>
    <row r="58" spans="1:16" x14ac:dyDescent="0.25">
      <c r="P58" s="23"/>
    </row>
    <row r="59" spans="1:16" x14ac:dyDescent="0.25">
      <c r="P59" s="23"/>
    </row>
    <row r="60" spans="1:16" x14ac:dyDescent="0.25">
      <c r="P60" s="23"/>
    </row>
    <row r="61" spans="1:16" x14ac:dyDescent="0.25">
      <c r="P61" s="23"/>
    </row>
    <row r="62" spans="1:16" x14ac:dyDescent="0.25">
      <c r="P62" s="23"/>
    </row>
    <row r="63" spans="1:16" x14ac:dyDescent="0.25">
      <c r="P63" s="23"/>
    </row>
    <row r="64" spans="1:16" x14ac:dyDescent="0.25">
      <c r="P64" s="23"/>
    </row>
    <row r="65" spans="1:16" x14ac:dyDescent="0.25">
      <c r="A65" s="104"/>
      <c r="B65" s="105"/>
      <c r="C65" s="104"/>
      <c r="E65" s="104"/>
      <c r="P65" s="23"/>
    </row>
    <row r="66" spans="1:16" x14ac:dyDescent="0.25">
      <c r="P66" s="23"/>
    </row>
    <row r="67" spans="1:16" x14ac:dyDescent="0.25">
      <c r="P67" s="23"/>
    </row>
    <row r="68" spans="1:16" x14ac:dyDescent="0.25">
      <c r="P68" s="23"/>
    </row>
    <row r="69" spans="1:16" x14ac:dyDescent="0.25">
      <c r="P69" s="23"/>
    </row>
    <row r="70" spans="1:16" x14ac:dyDescent="0.25">
      <c r="P70" s="23"/>
    </row>
    <row r="71" spans="1:16" x14ac:dyDescent="0.25">
      <c r="P71" s="23"/>
    </row>
    <row r="72" spans="1:16" x14ac:dyDescent="0.25">
      <c r="P72" s="23"/>
    </row>
    <row r="73" spans="1:16" x14ac:dyDescent="0.25">
      <c r="P73" s="23"/>
    </row>
    <row r="74" spans="1:16" x14ac:dyDescent="0.25">
      <c r="P74" s="23"/>
    </row>
    <row r="75" spans="1:16" x14ac:dyDescent="0.25">
      <c r="P75" s="23"/>
    </row>
    <row r="76" spans="1:16" x14ac:dyDescent="0.25">
      <c r="P76" s="23"/>
    </row>
    <row r="77" spans="1:16" x14ac:dyDescent="0.25">
      <c r="P77" s="23"/>
    </row>
    <row r="78" spans="1:16" x14ac:dyDescent="0.25">
      <c r="P78" s="23"/>
    </row>
    <row r="79" spans="1:16" x14ac:dyDescent="0.25">
      <c r="P79" s="23"/>
    </row>
    <row r="80" spans="1:16" x14ac:dyDescent="0.25">
      <c r="P80" s="23"/>
    </row>
    <row r="81" spans="16:16" x14ac:dyDescent="0.25">
      <c r="P81" s="23"/>
    </row>
    <row r="82" spans="16:16" x14ac:dyDescent="0.25">
      <c r="P82" s="23"/>
    </row>
    <row r="83" spans="16:16" x14ac:dyDescent="0.25">
      <c r="P83" s="23"/>
    </row>
    <row r="84" spans="16:16" x14ac:dyDescent="0.25">
      <c r="P84" s="23"/>
    </row>
    <row r="85" spans="16:16" x14ac:dyDescent="0.25">
      <c r="P85" s="23"/>
    </row>
    <row r="86" spans="16:16" x14ac:dyDescent="0.25">
      <c r="P86" s="23"/>
    </row>
    <row r="87" spans="16:16" x14ac:dyDescent="0.25">
      <c r="P87" s="23"/>
    </row>
    <row r="88" spans="16:16" x14ac:dyDescent="0.25">
      <c r="P88" s="23"/>
    </row>
    <row r="89" spans="16:16" x14ac:dyDescent="0.25">
      <c r="P89" s="23"/>
    </row>
    <row r="90" spans="16:16" x14ac:dyDescent="0.25">
      <c r="P90" s="23"/>
    </row>
    <row r="91" spans="16:16" x14ac:dyDescent="0.25">
      <c r="P91" s="23"/>
    </row>
    <row r="92" spans="16:16" x14ac:dyDescent="0.25">
      <c r="P92" s="23"/>
    </row>
    <row r="93" spans="16:16" x14ac:dyDescent="0.25">
      <c r="P93" s="23"/>
    </row>
    <row r="94" spans="16:16" x14ac:dyDescent="0.25">
      <c r="P94" s="23"/>
    </row>
    <row r="95" spans="16:16" x14ac:dyDescent="0.25">
      <c r="P95" s="23"/>
    </row>
    <row r="96" spans="16:16" x14ac:dyDescent="0.25">
      <c r="P96" s="23"/>
    </row>
    <row r="97" spans="16:16" x14ac:dyDescent="0.25">
      <c r="P97" s="23"/>
    </row>
    <row r="98" spans="16:16" x14ac:dyDescent="0.25">
      <c r="P98" s="23"/>
    </row>
    <row r="99" spans="16:16" x14ac:dyDescent="0.25">
      <c r="P99" s="23"/>
    </row>
    <row r="100" spans="16:16" x14ac:dyDescent="0.25">
      <c r="P100" s="23"/>
    </row>
    <row r="101" spans="16:16" x14ac:dyDescent="0.25">
      <c r="P101" s="23"/>
    </row>
    <row r="102" spans="16:16" x14ac:dyDescent="0.25">
      <c r="P102" s="23"/>
    </row>
    <row r="103" spans="16:16" x14ac:dyDescent="0.25">
      <c r="P103" s="23"/>
    </row>
    <row r="104" spans="16:16" x14ac:dyDescent="0.25">
      <c r="P104" s="23"/>
    </row>
    <row r="105" spans="16:16" x14ac:dyDescent="0.25">
      <c r="P105" s="23"/>
    </row>
    <row r="106" spans="16:16" x14ac:dyDescent="0.25">
      <c r="P106" s="23"/>
    </row>
    <row r="107" spans="16:16" x14ac:dyDescent="0.25">
      <c r="P107" s="23"/>
    </row>
    <row r="108" spans="16:16" x14ac:dyDescent="0.25">
      <c r="P108" s="23"/>
    </row>
    <row r="109" spans="16:16" x14ac:dyDescent="0.25">
      <c r="P109" s="23"/>
    </row>
    <row r="110" spans="16:16" x14ac:dyDescent="0.25">
      <c r="P110" s="23"/>
    </row>
    <row r="111" spans="16:16" x14ac:dyDescent="0.25">
      <c r="P111" s="23"/>
    </row>
    <row r="112" spans="16:16" x14ac:dyDescent="0.25">
      <c r="P112" s="23"/>
    </row>
    <row r="113" spans="16:16" x14ac:dyDescent="0.25">
      <c r="P113" s="23"/>
    </row>
    <row r="114" spans="16:16" x14ac:dyDescent="0.25">
      <c r="P114" s="23"/>
    </row>
    <row r="115" spans="16:16" x14ac:dyDescent="0.25">
      <c r="P115" s="23"/>
    </row>
    <row r="116" spans="16:16" x14ac:dyDescent="0.25">
      <c r="P116" s="23"/>
    </row>
    <row r="117" spans="16:16" x14ac:dyDescent="0.25">
      <c r="P117" s="23"/>
    </row>
    <row r="118" spans="16:16" x14ac:dyDescent="0.25">
      <c r="P118" s="23"/>
    </row>
    <row r="119" spans="16:16" x14ac:dyDescent="0.25">
      <c r="P119" s="23"/>
    </row>
    <row r="120" spans="16:16" x14ac:dyDescent="0.25">
      <c r="P120" s="23"/>
    </row>
    <row r="121" spans="16:16" x14ac:dyDescent="0.25">
      <c r="P121" s="23"/>
    </row>
    <row r="122" spans="16:16" x14ac:dyDescent="0.25">
      <c r="P122" s="23"/>
    </row>
    <row r="123" spans="16:16" x14ac:dyDescent="0.25">
      <c r="P123" s="23"/>
    </row>
    <row r="124" spans="16:16" x14ac:dyDescent="0.25">
      <c r="P124" s="23"/>
    </row>
    <row r="125" spans="16:16" x14ac:dyDescent="0.25">
      <c r="P125" s="23"/>
    </row>
    <row r="126" spans="16:16" x14ac:dyDescent="0.25">
      <c r="P126" s="23"/>
    </row>
    <row r="127" spans="16:16" x14ac:dyDescent="0.25">
      <c r="P127" s="23"/>
    </row>
    <row r="128" spans="16:16" x14ac:dyDescent="0.25">
      <c r="P128" s="23"/>
    </row>
    <row r="129" spans="16:16" x14ac:dyDescent="0.25">
      <c r="P129" s="23"/>
    </row>
    <row r="130" spans="16:16" x14ac:dyDescent="0.25">
      <c r="P130" s="23"/>
    </row>
    <row r="131" spans="16:16" x14ac:dyDescent="0.25">
      <c r="P131" s="23"/>
    </row>
    <row r="132" spans="16:16" x14ac:dyDescent="0.25">
      <c r="P132" s="23"/>
    </row>
    <row r="133" spans="16:16" x14ac:dyDescent="0.25">
      <c r="P133" s="23"/>
    </row>
    <row r="134" spans="16:16" x14ac:dyDescent="0.25">
      <c r="P134" s="23"/>
    </row>
    <row r="135" spans="16:16" x14ac:dyDescent="0.25">
      <c r="P135" s="23"/>
    </row>
    <row r="136" spans="16:16" x14ac:dyDescent="0.25">
      <c r="P136" s="23"/>
    </row>
    <row r="137" spans="16:16" x14ac:dyDescent="0.25">
      <c r="P137" s="23"/>
    </row>
    <row r="138" spans="16:16" x14ac:dyDescent="0.25">
      <c r="P138" s="23"/>
    </row>
    <row r="139" spans="16:16" x14ac:dyDescent="0.25">
      <c r="P139" s="23"/>
    </row>
    <row r="140" spans="16:16" x14ac:dyDescent="0.25">
      <c r="P140" s="23"/>
    </row>
    <row r="141" spans="16:16" x14ac:dyDescent="0.25">
      <c r="P141" s="23"/>
    </row>
    <row r="142" spans="16:16" x14ac:dyDescent="0.25">
      <c r="P142" s="23"/>
    </row>
    <row r="143" spans="16:16" x14ac:dyDescent="0.25">
      <c r="P143" s="23"/>
    </row>
    <row r="144" spans="16:16" x14ac:dyDescent="0.25">
      <c r="P144" s="23"/>
    </row>
    <row r="145" spans="16:16" x14ac:dyDescent="0.25">
      <c r="P145" s="23"/>
    </row>
    <row r="146" spans="16:16" x14ac:dyDescent="0.25">
      <c r="P146" s="23"/>
    </row>
    <row r="147" spans="16:16" x14ac:dyDescent="0.25">
      <c r="P147" s="23"/>
    </row>
    <row r="148" spans="16:16" x14ac:dyDescent="0.25">
      <c r="P148" s="23"/>
    </row>
    <row r="149" spans="16:16" x14ac:dyDescent="0.25">
      <c r="P149" s="23"/>
    </row>
    <row r="150" spans="16:16" x14ac:dyDescent="0.25">
      <c r="P150" s="23"/>
    </row>
    <row r="151" spans="16:16" x14ac:dyDescent="0.25">
      <c r="P151" s="23"/>
    </row>
    <row r="152" spans="16:16" x14ac:dyDescent="0.25">
      <c r="P152" s="23"/>
    </row>
    <row r="153" spans="16:16" x14ac:dyDescent="0.25">
      <c r="P153" s="23"/>
    </row>
    <row r="154" spans="16:16" x14ac:dyDescent="0.25">
      <c r="P154" s="23"/>
    </row>
    <row r="155" spans="16:16" x14ac:dyDescent="0.25">
      <c r="P155" s="23"/>
    </row>
    <row r="156" spans="16:16" x14ac:dyDescent="0.25">
      <c r="P156" s="23"/>
    </row>
    <row r="157" spans="16:16" x14ac:dyDescent="0.25">
      <c r="P157" s="23"/>
    </row>
    <row r="158" spans="16:16" x14ac:dyDescent="0.25">
      <c r="P158" s="23"/>
    </row>
    <row r="159" spans="16:16" x14ac:dyDescent="0.25">
      <c r="P159" s="23"/>
    </row>
    <row r="160" spans="16:16" x14ac:dyDescent="0.25">
      <c r="P160" s="23"/>
    </row>
    <row r="161" spans="16:16" x14ac:dyDescent="0.25">
      <c r="P161" s="23"/>
    </row>
    <row r="162" spans="16:16" x14ac:dyDescent="0.25">
      <c r="P162" s="23"/>
    </row>
    <row r="163" spans="16:16" x14ac:dyDescent="0.25">
      <c r="P163" s="23"/>
    </row>
    <row r="164" spans="16:16" x14ac:dyDescent="0.25">
      <c r="P164" s="23"/>
    </row>
    <row r="165" spans="16:16" x14ac:dyDescent="0.25">
      <c r="P165" s="23"/>
    </row>
    <row r="166" spans="16:16" x14ac:dyDescent="0.25">
      <c r="P166" s="23"/>
    </row>
    <row r="167" spans="16:16" x14ac:dyDescent="0.25">
      <c r="P167" s="23"/>
    </row>
    <row r="168" spans="16:16" x14ac:dyDescent="0.25">
      <c r="P168" s="23"/>
    </row>
    <row r="169" spans="16:16" x14ac:dyDescent="0.25">
      <c r="P169" s="23"/>
    </row>
    <row r="170" spans="16:16" x14ac:dyDescent="0.25">
      <c r="P170" s="23"/>
    </row>
    <row r="171" spans="16:16" x14ac:dyDescent="0.25">
      <c r="P171" s="23"/>
    </row>
    <row r="172" spans="16:16" x14ac:dyDescent="0.25">
      <c r="P172" s="23"/>
    </row>
    <row r="173" spans="16:16" x14ac:dyDescent="0.25">
      <c r="P173" s="23"/>
    </row>
    <row r="174" spans="16:16" x14ac:dyDescent="0.25">
      <c r="P174" s="23"/>
    </row>
    <row r="175" spans="16:16" x14ac:dyDescent="0.25">
      <c r="P175" s="23"/>
    </row>
    <row r="176" spans="16:16" x14ac:dyDescent="0.25">
      <c r="P176" s="23"/>
    </row>
    <row r="177" spans="16:16" x14ac:dyDescent="0.25">
      <c r="P177" s="23"/>
    </row>
    <row r="178" spans="16:16" x14ac:dyDescent="0.25">
      <c r="P178" s="23"/>
    </row>
  </sheetData>
  <pageMargins left="0.511811024" right="0.511811024" top="0.78740157499999996" bottom="0.78740157499999996" header="0.31496062000000002" footer="0.31496062000000002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4"/>
  <sheetViews>
    <sheetView showGridLines="0" zoomScale="115" zoomScaleNormal="115" workbookViewId="0">
      <selection sqref="A1:A3"/>
    </sheetView>
  </sheetViews>
  <sheetFormatPr defaultRowHeight="15" x14ac:dyDescent="0.25"/>
  <cols>
    <col min="1" max="1" width="64.7109375" style="29" customWidth="1"/>
    <col min="2" max="2" width="9.140625" style="149"/>
    <col min="3" max="3" width="5.7109375" style="29" customWidth="1"/>
    <col min="4" max="4" width="12.7109375" style="29" customWidth="1"/>
    <col min="5" max="5" width="4.85546875" style="29" customWidth="1"/>
    <col min="6" max="6" width="12.7109375" style="29" customWidth="1"/>
    <col min="7" max="16384" width="9.140625" style="29"/>
  </cols>
  <sheetData>
    <row r="1" spans="1:6" ht="15.75" x14ac:dyDescent="0.25">
      <c r="A1" s="74" t="s">
        <v>63</v>
      </c>
      <c r="B1" s="146"/>
    </row>
    <row r="2" spans="1:6" ht="15.75" x14ac:dyDescent="0.25">
      <c r="A2" s="74" t="s">
        <v>64</v>
      </c>
      <c r="B2" s="146"/>
    </row>
    <row r="3" spans="1:6" ht="15.75" x14ac:dyDescent="0.25">
      <c r="A3" s="75" t="s">
        <v>2</v>
      </c>
      <c r="B3" s="146"/>
    </row>
    <row r="4" spans="1:6" x14ac:dyDescent="0.25">
      <c r="A4" s="54"/>
      <c r="B4" s="147"/>
    </row>
    <row r="5" spans="1:6" x14ac:dyDescent="0.25">
      <c r="A5" s="54"/>
      <c r="B5" s="147"/>
    </row>
    <row r="6" spans="1:6" x14ac:dyDescent="0.25">
      <c r="A6" s="54" t="s">
        <v>46</v>
      </c>
      <c r="B6" s="55" t="s">
        <v>65</v>
      </c>
      <c r="C6" s="73"/>
      <c r="D6" s="55">
        <v>2022</v>
      </c>
      <c r="E6" s="73"/>
      <c r="F6" s="55">
        <v>2021</v>
      </c>
    </row>
    <row r="7" spans="1:6" x14ac:dyDescent="0.25">
      <c r="A7" s="54"/>
      <c r="B7" s="56"/>
      <c r="D7" s="56"/>
      <c r="F7" s="56"/>
    </row>
    <row r="8" spans="1:6" x14ac:dyDescent="0.25">
      <c r="A8" s="54" t="s">
        <v>66</v>
      </c>
      <c r="B8" s="148">
        <v>13</v>
      </c>
      <c r="D8" s="57">
        <v>129704.96196</v>
      </c>
      <c r="F8" s="58">
        <v>156354.53797999999</v>
      </c>
    </row>
    <row r="9" spans="1:6" x14ac:dyDescent="0.25">
      <c r="A9" s="54" t="s">
        <v>46</v>
      </c>
      <c r="B9" s="148"/>
      <c r="D9" s="57"/>
      <c r="F9" s="58"/>
    </row>
    <row r="10" spans="1:6" x14ac:dyDescent="0.25">
      <c r="A10" s="54" t="s">
        <v>67</v>
      </c>
      <c r="B10" s="148">
        <v>14</v>
      </c>
      <c r="D10" s="59">
        <v>-16380.872549999998</v>
      </c>
      <c r="F10" s="60">
        <v>-13852.382099999999</v>
      </c>
    </row>
    <row r="11" spans="1:6" x14ac:dyDescent="0.25">
      <c r="A11" s="54" t="s">
        <v>68</v>
      </c>
      <c r="B11" s="148">
        <v>15</v>
      </c>
      <c r="D11" s="61">
        <v>-33501.502010000004</v>
      </c>
      <c r="F11" s="62">
        <v>-67924.189009999987</v>
      </c>
    </row>
    <row r="12" spans="1:6" x14ac:dyDescent="0.25">
      <c r="A12" s="54" t="s">
        <v>69</v>
      </c>
      <c r="B12" s="148"/>
      <c r="D12" s="63">
        <f>SUM(D8:D11)-1</f>
        <v>79821.587399999989</v>
      </c>
      <c r="F12" s="64">
        <f>SUM(F8:F11)+1</f>
        <v>74578.966870000018</v>
      </c>
    </row>
    <row r="13" spans="1:6" x14ac:dyDescent="0.25">
      <c r="A13" s="53"/>
      <c r="B13" s="148"/>
      <c r="D13" s="57"/>
      <c r="F13" s="58"/>
    </row>
    <row r="14" spans="1:6" x14ac:dyDescent="0.25">
      <c r="A14" s="54" t="s">
        <v>70</v>
      </c>
      <c r="B14" s="148"/>
      <c r="D14" s="57"/>
      <c r="F14" s="58"/>
    </row>
    <row r="15" spans="1:6" x14ac:dyDescent="0.25">
      <c r="A15" s="54" t="s">
        <v>71</v>
      </c>
      <c r="B15" s="148">
        <v>16</v>
      </c>
      <c r="D15" s="59">
        <v>-12132</v>
      </c>
      <c r="F15" s="60">
        <v>-11074.613039999998</v>
      </c>
    </row>
    <row r="16" spans="1:6" x14ac:dyDescent="0.25">
      <c r="A16" s="54" t="s">
        <v>72</v>
      </c>
      <c r="B16" s="148">
        <v>17</v>
      </c>
      <c r="D16" s="65">
        <v>2836</v>
      </c>
      <c r="F16" s="66">
        <v>5923.3651399999999</v>
      </c>
    </row>
    <row r="17" spans="1:6" x14ac:dyDescent="0.25">
      <c r="A17" s="54" t="s">
        <v>73</v>
      </c>
      <c r="B17" s="148"/>
      <c r="D17" s="65">
        <v>6567.9865300000001</v>
      </c>
      <c r="F17" s="66">
        <v>15320.09109</v>
      </c>
    </row>
    <row r="18" spans="1:6" x14ac:dyDescent="0.25">
      <c r="A18" s="54"/>
      <c r="B18" s="148"/>
      <c r="D18" s="63"/>
      <c r="F18" s="64"/>
    </row>
    <row r="19" spans="1:6" x14ac:dyDescent="0.25">
      <c r="A19" s="54" t="s">
        <v>74</v>
      </c>
      <c r="B19" s="148"/>
      <c r="D19" s="67">
        <f>SUM(D12:D18)</f>
        <v>77093.573929999984</v>
      </c>
      <c r="F19" s="68">
        <f>SUM(F12:F18)-1</f>
        <v>84746.810060000018</v>
      </c>
    </row>
    <row r="20" spans="1:6" x14ac:dyDescent="0.25">
      <c r="A20" s="54"/>
      <c r="B20" s="148"/>
      <c r="D20" s="65"/>
      <c r="F20" s="66"/>
    </row>
    <row r="21" spans="1:6" x14ac:dyDescent="0.25">
      <c r="A21" s="54" t="s">
        <v>75</v>
      </c>
      <c r="B21" s="148">
        <v>18</v>
      </c>
      <c r="D21" s="65">
        <v>31597.88177</v>
      </c>
      <c r="F21" s="66">
        <v>14721</v>
      </c>
    </row>
    <row r="22" spans="1:6" x14ac:dyDescent="0.25">
      <c r="A22" s="54" t="s">
        <v>76</v>
      </c>
      <c r="B22" s="148">
        <v>18</v>
      </c>
      <c r="D22" s="69">
        <v>-23384.000530000001</v>
      </c>
      <c r="F22" s="70">
        <v>-40526.947159999996</v>
      </c>
    </row>
    <row r="23" spans="1:6" x14ac:dyDescent="0.25">
      <c r="A23" s="54" t="s">
        <v>77</v>
      </c>
      <c r="B23" s="148"/>
      <c r="D23" s="69">
        <f>SUM(D21:D22)</f>
        <v>8213.8812399999988</v>
      </c>
      <c r="F23" s="70">
        <f>SUM(F21:F22)</f>
        <v>-25805.947159999996</v>
      </c>
    </row>
    <row r="24" spans="1:6" x14ac:dyDescent="0.25">
      <c r="A24" s="54" t="s">
        <v>78</v>
      </c>
      <c r="B24" s="148"/>
      <c r="D24" s="63">
        <f>+D23+D19+1</f>
        <v>85308.455169999987</v>
      </c>
      <c r="F24" s="64">
        <f>+F23+F19</f>
        <v>58940.862900000022</v>
      </c>
    </row>
    <row r="25" spans="1:6" x14ac:dyDescent="0.25">
      <c r="A25" s="54"/>
      <c r="B25" s="148"/>
      <c r="D25" s="65"/>
      <c r="F25" s="66"/>
    </row>
    <row r="26" spans="1:6" x14ac:dyDescent="0.25">
      <c r="A26" s="54" t="s">
        <v>79</v>
      </c>
      <c r="B26" s="148">
        <v>19</v>
      </c>
      <c r="D26" s="59">
        <v>-5432.1922999999997</v>
      </c>
      <c r="F26" s="60">
        <v>-1383.4621299999999</v>
      </c>
    </row>
    <row r="27" spans="1:6" x14ac:dyDescent="0.25">
      <c r="A27" s="54" t="s">
        <v>80</v>
      </c>
      <c r="B27" s="148">
        <v>19</v>
      </c>
      <c r="D27" s="59">
        <v>-14956.432989999999</v>
      </c>
      <c r="F27" s="60">
        <v>-3749.7021299999997</v>
      </c>
    </row>
    <row r="28" spans="1:6" x14ac:dyDescent="0.25">
      <c r="A28" s="54" t="s">
        <v>81</v>
      </c>
      <c r="B28" s="146"/>
      <c r="D28" s="59">
        <v>-385.94031999999999</v>
      </c>
      <c r="F28" s="60">
        <v>-5390.5329900000006</v>
      </c>
    </row>
    <row r="29" spans="1:6" x14ac:dyDescent="0.25">
      <c r="A29" s="53"/>
      <c r="B29" s="148" t="s">
        <v>46</v>
      </c>
      <c r="D29" s="63"/>
      <c r="F29" s="64"/>
    </row>
    <row r="30" spans="1:6" ht="15.75" thickBot="1" x14ac:dyDescent="0.3">
      <c r="A30" s="53" t="s">
        <v>54</v>
      </c>
      <c r="B30" s="148"/>
      <c r="D30" s="71">
        <f>SUM(D24:D29)</f>
        <v>64533.889559999989</v>
      </c>
      <c r="F30" s="72">
        <f>SUM(F24:F28)</f>
        <v>48417.165650000024</v>
      </c>
    </row>
    <row r="31" spans="1:6" ht="15.75" thickTop="1" x14ac:dyDescent="0.25"/>
    <row r="34" spans="1:1" x14ac:dyDescent="0.25">
      <c r="A34" s="45" t="s">
        <v>82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1"/>
  <sheetViews>
    <sheetView showGridLines="0" zoomScale="115" zoomScaleNormal="115" workbookViewId="0">
      <selection activeCell="F16" sqref="F16"/>
    </sheetView>
  </sheetViews>
  <sheetFormatPr defaultRowHeight="15" x14ac:dyDescent="0.25"/>
  <cols>
    <col min="1" max="1" width="45.7109375" style="29" customWidth="1"/>
    <col min="2" max="2" width="12.7109375" style="29" customWidth="1"/>
    <col min="3" max="3" width="4" style="29" customWidth="1"/>
    <col min="4" max="4" width="12.7109375" style="29" customWidth="1"/>
    <col min="5" max="16384" width="9.140625" style="29"/>
  </cols>
  <sheetData>
    <row r="1" spans="1:4" ht="15.75" x14ac:dyDescent="0.25">
      <c r="A1" s="77" t="s">
        <v>83</v>
      </c>
      <c r="B1" s="33"/>
      <c r="C1" s="33"/>
    </row>
    <row r="2" spans="1:4" ht="15.75" x14ac:dyDescent="0.25">
      <c r="A2" s="77" t="s">
        <v>44</v>
      </c>
      <c r="B2" s="33"/>
      <c r="C2" s="33"/>
    </row>
    <row r="3" spans="1:4" ht="15.75" x14ac:dyDescent="0.25">
      <c r="A3" s="78" t="s">
        <v>45</v>
      </c>
      <c r="B3" s="33"/>
      <c r="C3" s="33"/>
    </row>
    <row r="4" spans="1:4" x14ac:dyDescent="0.25">
      <c r="A4" s="30"/>
      <c r="B4" s="30"/>
      <c r="C4" s="30"/>
    </row>
    <row r="5" spans="1:4" x14ac:dyDescent="0.25">
      <c r="A5" s="30"/>
      <c r="B5" s="30"/>
      <c r="C5" s="30"/>
    </row>
    <row r="6" spans="1:4" x14ac:dyDescent="0.25">
      <c r="A6" s="30"/>
      <c r="B6" s="30"/>
      <c r="C6" s="30"/>
    </row>
    <row r="7" spans="1:4" x14ac:dyDescent="0.25">
      <c r="A7" s="30" t="s">
        <v>46</v>
      </c>
      <c r="B7" s="168">
        <v>2022</v>
      </c>
      <c r="C7" s="30"/>
      <c r="D7" s="168">
        <v>2021</v>
      </c>
    </row>
    <row r="8" spans="1:4" x14ac:dyDescent="0.25">
      <c r="D8" s="34"/>
    </row>
    <row r="9" spans="1:4" x14ac:dyDescent="0.25">
      <c r="A9" s="30" t="s">
        <v>54</v>
      </c>
      <c r="B9" s="170">
        <v>64534.217570000001</v>
      </c>
      <c r="C9" s="171"/>
      <c r="D9" s="36">
        <v>48417</v>
      </c>
    </row>
    <row r="10" spans="1:4" ht="15.75" thickBot="1" x14ac:dyDescent="0.3">
      <c r="A10" s="33" t="s">
        <v>84</v>
      </c>
      <c r="B10" s="172">
        <f>SUM(B9)</f>
        <v>64534.217570000001</v>
      </c>
      <c r="C10" s="33"/>
      <c r="D10" s="173">
        <f>SUM(D9)</f>
        <v>48417</v>
      </c>
    </row>
    <row r="11" spans="1:4" ht="15.75" thickTop="1" x14ac:dyDescent="0.25">
      <c r="A11" s="30" t="s">
        <v>46</v>
      </c>
      <c r="B11" s="30"/>
      <c r="C11" s="30"/>
      <c r="D11" s="174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1"/>
  <sheetViews>
    <sheetView showGridLines="0" zoomScale="115" zoomScaleNormal="115" workbookViewId="0">
      <selection activeCell="A4" sqref="A4"/>
    </sheetView>
  </sheetViews>
  <sheetFormatPr defaultRowHeight="15" x14ac:dyDescent="0.25"/>
  <cols>
    <col min="1" max="1" width="67.42578125" style="29" customWidth="1"/>
    <col min="2" max="7" width="14.7109375" style="29" customWidth="1"/>
    <col min="8" max="16384" width="9.140625" style="29"/>
  </cols>
  <sheetData>
    <row r="1" spans="1:7" x14ac:dyDescent="0.25">
      <c r="A1" s="28" t="s">
        <v>43</v>
      </c>
    </row>
    <row r="2" spans="1:7" x14ac:dyDescent="0.25">
      <c r="A2" s="28" t="s">
        <v>44</v>
      </c>
    </row>
    <row r="3" spans="1:7" x14ac:dyDescent="0.25">
      <c r="A3" s="76" t="s">
        <v>45</v>
      </c>
    </row>
    <row r="4" spans="1:7" x14ac:dyDescent="0.25">
      <c r="A4" s="30"/>
    </row>
    <row r="5" spans="1:7" x14ac:dyDescent="0.25">
      <c r="A5" s="30"/>
    </row>
    <row r="6" spans="1:7" x14ac:dyDescent="0.25">
      <c r="A6" s="30"/>
      <c r="C6" s="169" t="s">
        <v>39</v>
      </c>
      <c r="D6" s="169"/>
    </row>
    <row r="7" spans="1:7" ht="30" x14ac:dyDescent="0.25">
      <c r="A7" s="30" t="s">
        <v>46</v>
      </c>
      <c r="B7" s="31" t="s">
        <v>47</v>
      </c>
      <c r="C7" s="31" t="s">
        <v>38</v>
      </c>
      <c r="D7" s="31" t="s">
        <v>48</v>
      </c>
      <c r="E7" s="32" t="s">
        <v>49</v>
      </c>
      <c r="F7" s="32" t="s">
        <v>50</v>
      </c>
      <c r="G7" s="31" t="s">
        <v>51</v>
      </c>
    </row>
    <row r="8" spans="1:7" x14ac:dyDescent="0.25">
      <c r="A8" s="33"/>
      <c r="B8" s="33"/>
      <c r="C8" s="34"/>
      <c r="D8" s="35"/>
    </row>
    <row r="9" spans="1:7" x14ac:dyDescent="0.25">
      <c r="A9" s="28" t="s">
        <v>52</v>
      </c>
      <c r="B9" s="36">
        <v>254431</v>
      </c>
      <c r="C9" s="36">
        <v>14634</v>
      </c>
      <c r="D9" s="36">
        <v>30463.492490000001</v>
      </c>
      <c r="E9" s="37">
        <v>3618.6113299999993</v>
      </c>
      <c r="F9" s="44" t="s">
        <v>16</v>
      </c>
      <c r="G9" s="38">
        <v>303146.77882000001</v>
      </c>
    </row>
    <row r="10" spans="1:7" ht="15.75" customHeight="1" x14ac:dyDescent="0.25">
      <c r="G10" s="39"/>
    </row>
    <row r="11" spans="1:7" ht="15" customHeight="1" x14ac:dyDescent="0.25">
      <c r="A11" s="1" t="s">
        <v>53</v>
      </c>
      <c r="B11" s="156">
        <v>0</v>
      </c>
      <c r="C11" s="156">
        <v>0</v>
      </c>
      <c r="D11" s="40">
        <v>-1033.0635411249996</v>
      </c>
      <c r="E11" s="40">
        <v>-3618.9558299999994</v>
      </c>
      <c r="F11" s="156">
        <v>0</v>
      </c>
      <c r="G11" s="40">
        <v>-4652.0193711249995</v>
      </c>
    </row>
    <row r="12" spans="1:7" ht="15" customHeight="1" x14ac:dyDescent="0.25">
      <c r="A12" s="1" t="s">
        <v>54</v>
      </c>
      <c r="B12" s="156">
        <v>0</v>
      </c>
      <c r="C12" s="156">
        <v>0</v>
      </c>
      <c r="D12" s="136"/>
      <c r="E12" s="156" t="s">
        <v>16</v>
      </c>
      <c r="F12" s="12">
        <v>48417</v>
      </c>
      <c r="G12" s="12">
        <v>48417</v>
      </c>
    </row>
    <row r="13" spans="1:7" ht="15" customHeight="1" x14ac:dyDescent="0.25">
      <c r="A13" s="29" t="s">
        <v>55</v>
      </c>
      <c r="B13" s="156"/>
      <c r="C13" s="156"/>
      <c r="D13" s="136"/>
      <c r="E13" s="156"/>
      <c r="F13" s="1"/>
      <c r="G13" s="40"/>
    </row>
    <row r="14" spans="1:7" ht="15" customHeight="1" x14ac:dyDescent="0.25">
      <c r="A14" s="29" t="s">
        <v>56</v>
      </c>
      <c r="B14" s="157">
        <v>0</v>
      </c>
      <c r="C14" s="41">
        <v>2421</v>
      </c>
      <c r="D14" s="157">
        <v>0</v>
      </c>
      <c r="E14" s="157" t="s">
        <v>16</v>
      </c>
      <c r="F14" s="40">
        <v>-2420.85</v>
      </c>
      <c r="G14" s="40">
        <v>0</v>
      </c>
    </row>
    <row r="15" spans="1:7" ht="15" customHeight="1" x14ac:dyDescent="0.25">
      <c r="A15" s="29" t="s">
        <v>57</v>
      </c>
      <c r="B15" s="157">
        <v>0</v>
      </c>
      <c r="C15" s="157">
        <v>0</v>
      </c>
      <c r="D15" s="157">
        <v>0</v>
      </c>
      <c r="E15" s="157" t="s">
        <v>16</v>
      </c>
      <c r="F15" s="40">
        <v>-11499.0375</v>
      </c>
      <c r="G15" s="40">
        <v>-11499.0375</v>
      </c>
    </row>
    <row r="16" spans="1:7" ht="15" customHeight="1" x14ac:dyDescent="0.25">
      <c r="A16" s="29" t="s">
        <v>58</v>
      </c>
      <c r="B16" s="157">
        <v>0</v>
      </c>
      <c r="C16" s="157">
        <v>0</v>
      </c>
      <c r="D16" s="157">
        <v>0</v>
      </c>
      <c r="E16" s="41">
        <v>11499.070628875001</v>
      </c>
      <c r="F16" s="40">
        <v>-11499.0375</v>
      </c>
      <c r="G16" s="42">
        <v>0</v>
      </c>
    </row>
    <row r="17" spans="1:11" ht="15" customHeight="1" x14ac:dyDescent="0.25">
      <c r="A17" s="29" t="s">
        <v>59</v>
      </c>
      <c r="B17" s="158">
        <v>0</v>
      </c>
      <c r="C17" s="158">
        <v>0</v>
      </c>
      <c r="D17" s="43">
        <v>22998.075000000004</v>
      </c>
      <c r="E17" s="158" t="s">
        <v>16</v>
      </c>
      <c r="F17" s="44">
        <v>-22998.075000000004</v>
      </c>
      <c r="G17" s="44">
        <v>0</v>
      </c>
    </row>
    <row r="18" spans="1:11" x14ac:dyDescent="0.25">
      <c r="A18" s="45" t="s">
        <v>60</v>
      </c>
      <c r="B18" s="46">
        <f>SUM(B9:B17)</f>
        <v>254431</v>
      </c>
      <c r="C18" s="46">
        <f t="shared" ref="C18:G18" si="0">SUM(C9:C17)</f>
        <v>17055</v>
      </c>
      <c r="D18" s="46">
        <f>SUM(D9:D17)-1</f>
        <v>52427.503948875004</v>
      </c>
      <c r="E18" s="46">
        <f t="shared" si="0"/>
        <v>11498.726128875001</v>
      </c>
      <c r="F18" s="155">
        <f>SUM(F9:F17)</f>
        <v>0</v>
      </c>
      <c r="G18" s="46">
        <f t="shared" si="0"/>
        <v>335412.72194887506</v>
      </c>
      <c r="K18" s="154"/>
    </row>
    <row r="20" spans="1:11" x14ac:dyDescent="0.25">
      <c r="A20" s="1" t="s">
        <v>61</v>
      </c>
      <c r="B20" s="159">
        <v>0</v>
      </c>
      <c r="C20" s="159">
        <v>0</v>
      </c>
      <c r="D20" s="48">
        <v>-28803.004710375004</v>
      </c>
      <c r="E20" s="48">
        <v>-11499.07063</v>
      </c>
      <c r="F20" s="159">
        <v>0</v>
      </c>
      <c r="G20" s="48">
        <v>-40302.075340375006</v>
      </c>
    </row>
    <row r="21" spans="1:11" x14ac:dyDescent="0.25">
      <c r="A21" s="1" t="s">
        <v>54</v>
      </c>
      <c r="B21" s="159">
        <v>0</v>
      </c>
      <c r="C21" s="159">
        <v>0</v>
      </c>
      <c r="D21" s="159">
        <v>0</v>
      </c>
      <c r="E21" s="159">
        <v>0</v>
      </c>
      <c r="F21" s="49">
        <v>64534.215830000001</v>
      </c>
      <c r="G21" s="49">
        <v>64534.215830000001</v>
      </c>
    </row>
    <row r="22" spans="1:11" x14ac:dyDescent="0.25">
      <c r="A22" s="29" t="s">
        <v>55</v>
      </c>
      <c r="B22" s="159"/>
      <c r="C22" s="159"/>
      <c r="D22" s="160"/>
      <c r="E22" s="160"/>
      <c r="F22" s="159"/>
      <c r="G22" s="159"/>
    </row>
    <row r="23" spans="1:11" x14ac:dyDescent="0.25">
      <c r="A23" s="29" t="s">
        <v>56</v>
      </c>
      <c r="B23" s="159">
        <v>0</v>
      </c>
      <c r="C23" s="49">
        <v>3226.7107915000001</v>
      </c>
      <c r="D23" s="159">
        <v>0</v>
      </c>
      <c r="E23" s="159">
        <v>0</v>
      </c>
      <c r="F23" s="48">
        <v>-3226.7107915000001</v>
      </c>
      <c r="G23" s="159">
        <v>0</v>
      </c>
    </row>
    <row r="24" spans="1:11" x14ac:dyDescent="0.25">
      <c r="A24" s="29" t="s">
        <v>57</v>
      </c>
      <c r="B24" s="159">
        <v>0</v>
      </c>
      <c r="C24" s="159">
        <v>0</v>
      </c>
      <c r="D24" s="159">
        <v>0</v>
      </c>
      <c r="E24" s="159">
        <v>0</v>
      </c>
      <c r="F24" s="48">
        <v>-15326.876259625</v>
      </c>
      <c r="G24" s="48">
        <v>-15326.876259625</v>
      </c>
    </row>
    <row r="25" spans="1:11" x14ac:dyDescent="0.25">
      <c r="A25" s="29" t="s">
        <v>58</v>
      </c>
      <c r="B25" s="159">
        <v>0</v>
      </c>
      <c r="C25" s="159">
        <v>0</v>
      </c>
      <c r="D25" s="159">
        <v>0</v>
      </c>
      <c r="E25" s="50">
        <v>15326.876259625</v>
      </c>
      <c r="F25" s="48">
        <v>-15326.876259625</v>
      </c>
      <c r="G25" s="159">
        <v>0</v>
      </c>
    </row>
    <row r="26" spans="1:11" x14ac:dyDescent="0.25">
      <c r="A26" s="29" t="s">
        <v>59</v>
      </c>
      <c r="B26" s="159">
        <v>0</v>
      </c>
      <c r="C26" s="159">
        <v>0</v>
      </c>
      <c r="D26" s="50">
        <v>30652.752519249996</v>
      </c>
      <c r="E26" s="159">
        <v>0</v>
      </c>
      <c r="F26" s="48">
        <v>-30652.752519249996</v>
      </c>
      <c r="G26" s="159">
        <v>0</v>
      </c>
      <c r="I26" s="47"/>
    </row>
    <row r="27" spans="1:11" ht="15.75" thickBot="1" x14ac:dyDescent="0.3">
      <c r="A27" s="45" t="s">
        <v>62</v>
      </c>
      <c r="B27" s="51">
        <f>SUM(B18:B26)</f>
        <v>254431</v>
      </c>
      <c r="C27" s="51">
        <f t="shared" ref="C27:G27" si="1">SUM(C18:C26)</f>
        <v>20281.710791500002</v>
      </c>
      <c r="D27" s="51">
        <f>SUM(D18:D26)+1</f>
        <v>54278.251757749997</v>
      </c>
      <c r="E27" s="51">
        <f t="shared" si="1"/>
        <v>15326.531758500001</v>
      </c>
      <c r="F27" s="161">
        <f>SUM(F18:F26)-1</f>
        <v>0</v>
      </c>
      <c r="G27" s="51">
        <f t="shared" si="1"/>
        <v>344317.98617887503</v>
      </c>
    </row>
    <row r="28" spans="1:11" ht="15.75" thickTop="1" x14ac:dyDescent="0.25"/>
    <row r="31" spans="1:11" x14ac:dyDescent="0.25">
      <c r="D31" s="52"/>
    </row>
  </sheetData>
  <mergeCells count="1">
    <mergeCell ref="C6:D6"/>
  </mergeCells>
  <pageMargins left="0.511811024" right="0.511811024" top="0.78740157499999996" bottom="0.78740157499999996" header="0.31496062000000002" footer="0.3149606200000000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showGridLines="0" zoomScale="115" zoomScaleNormal="115" workbookViewId="0">
      <selection activeCell="A30" sqref="A30"/>
    </sheetView>
  </sheetViews>
  <sheetFormatPr defaultRowHeight="15" x14ac:dyDescent="0.25"/>
  <cols>
    <col min="1" max="1" width="80.42578125" style="1" customWidth="1"/>
    <col min="2" max="2" width="5.28515625" style="1" customWidth="1"/>
    <col min="3" max="3" width="12.7109375" style="1" customWidth="1"/>
    <col min="4" max="4" width="4" style="1" customWidth="1"/>
    <col min="5" max="5" width="12.7109375" style="1" customWidth="1"/>
    <col min="6" max="16384" width="9.140625" style="1"/>
  </cols>
  <sheetData>
    <row r="1" spans="1:5" x14ac:dyDescent="0.25">
      <c r="A1" s="108" t="s">
        <v>85</v>
      </c>
      <c r="B1" s="108"/>
    </row>
    <row r="2" spans="1:5" x14ac:dyDescent="0.25">
      <c r="A2" s="108" t="s">
        <v>44</v>
      </c>
      <c r="B2" s="108"/>
    </row>
    <row r="3" spans="1:5" x14ac:dyDescent="0.25">
      <c r="A3" s="109" t="s">
        <v>45</v>
      </c>
      <c r="B3" s="109"/>
    </row>
    <row r="4" spans="1:5" x14ac:dyDescent="0.25">
      <c r="A4" s="110"/>
      <c r="B4" s="110"/>
    </row>
    <row r="5" spans="1:5" x14ac:dyDescent="0.25">
      <c r="A5" s="110"/>
      <c r="B5" s="110"/>
    </row>
    <row r="6" spans="1:5" x14ac:dyDescent="0.25">
      <c r="A6" s="110"/>
      <c r="B6" s="110"/>
      <c r="C6" s="125">
        <v>2022</v>
      </c>
      <c r="D6" s="125"/>
      <c r="E6" s="125">
        <v>2021</v>
      </c>
    </row>
    <row r="7" spans="1:5" x14ac:dyDescent="0.25">
      <c r="A7" s="110"/>
      <c r="B7" s="110"/>
      <c r="C7" s="111"/>
      <c r="D7" s="111"/>
      <c r="E7" s="111"/>
    </row>
    <row r="8" spans="1:5" x14ac:dyDescent="0.25">
      <c r="A8" s="110" t="s">
        <v>86</v>
      </c>
      <c r="B8" s="110"/>
      <c r="C8" s="2"/>
    </row>
    <row r="9" spans="1:5" x14ac:dyDescent="0.25">
      <c r="A9" s="110" t="s">
        <v>107</v>
      </c>
      <c r="B9" s="110"/>
      <c r="C9" s="11">
        <v>64534.217570000001</v>
      </c>
      <c r="D9" s="12"/>
      <c r="E9" s="12">
        <v>48417</v>
      </c>
    </row>
    <row r="10" spans="1:5" x14ac:dyDescent="0.25">
      <c r="A10" s="110" t="s">
        <v>152</v>
      </c>
      <c r="B10" s="110"/>
      <c r="C10" s="11"/>
      <c r="D10" s="12"/>
      <c r="E10" s="12"/>
    </row>
    <row r="11" spans="1:5" ht="13.5" customHeight="1" x14ac:dyDescent="0.25">
      <c r="A11" s="112" t="s">
        <v>109</v>
      </c>
      <c r="B11" s="112"/>
      <c r="C11" s="150">
        <v>5742.9834199999968</v>
      </c>
      <c r="D11" s="113"/>
      <c r="E11" s="114">
        <v>43480</v>
      </c>
    </row>
    <row r="12" spans="1:5" x14ac:dyDescent="0.25">
      <c r="A12" s="112" t="s">
        <v>110</v>
      </c>
      <c r="B12" s="112"/>
      <c r="C12" s="150">
        <v>-6567.9865300000001</v>
      </c>
      <c r="D12" s="113"/>
      <c r="E12" s="115">
        <v>-15320</v>
      </c>
    </row>
    <row r="13" spans="1:5" x14ac:dyDescent="0.25">
      <c r="A13" s="112" t="s">
        <v>111</v>
      </c>
      <c r="B13" s="112"/>
      <c r="C13" s="150">
        <v>192.24728000000002</v>
      </c>
      <c r="D13" s="114"/>
      <c r="E13" s="114">
        <v>56</v>
      </c>
    </row>
    <row r="14" spans="1:5" ht="15.75" customHeight="1" x14ac:dyDescent="0.25">
      <c r="A14" s="112" t="s">
        <v>108</v>
      </c>
      <c r="B14" s="112"/>
      <c r="C14" s="150" t="s">
        <v>16</v>
      </c>
      <c r="D14" s="114"/>
      <c r="E14" s="115">
        <v>-10387</v>
      </c>
    </row>
    <row r="15" spans="1:5" ht="15.75" customHeight="1" x14ac:dyDescent="0.25">
      <c r="A15" s="112" t="s">
        <v>112</v>
      </c>
      <c r="B15" s="112"/>
      <c r="C15" s="150" t="s">
        <v>16</v>
      </c>
      <c r="D15" s="114"/>
      <c r="E15" s="115">
        <v>-3608</v>
      </c>
    </row>
    <row r="16" spans="1:5" x14ac:dyDescent="0.25">
      <c r="A16" s="112" t="s">
        <v>131</v>
      </c>
      <c r="B16" s="112"/>
      <c r="C16" s="150" t="s">
        <v>16</v>
      </c>
      <c r="D16" s="114"/>
      <c r="E16" s="114">
        <v>10247</v>
      </c>
    </row>
    <row r="17" spans="1:5" x14ac:dyDescent="0.25">
      <c r="A17" s="112" t="s">
        <v>113</v>
      </c>
      <c r="B17" s="112"/>
      <c r="C17" s="138">
        <v>385.94031999999999</v>
      </c>
      <c r="D17" s="114"/>
      <c r="E17" s="114">
        <v>5391</v>
      </c>
    </row>
    <row r="18" spans="1:5" x14ac:dyDescent="0.25">
      <c r="A18" s="112" t="s">
        <v>114</v>
      </c>
      <c r="B18" s="112"/>
      <c r="C18" s="143">
        <v>9657.678530000001</v>
      </c>
      <c r="D18" s="126"/>
      <c r="E18" s="126">
        <v>10459</v>
      </c>
    </row>
    <row r="19" spans="1:5" x14ac:dyDescent="0.25">
      <c r="A19" s="116"/>
      <c r="B19" s="116"/>
      <c r="C19" s="143">
        <f>SUM(C9:C18)</f>
        <v>73945.080589999998</v>
      </c>
      <c r="D19" s="126"/>
      <c r="E19" s="126">
        <v>88735</v>
      </c>
    </row>
    <row r="20" spans="1:5" x14ac:dyDescent="0.25">
      <c r="A20" s="112" t="s">
        <v>87</v>
      </c>
      <c r="B20" s="112"/>
      <c r="C20" s="151"/>
      <c r="D20" s="117"/>
      <c r="E20" s="117"/>
    </row>
    <row r="21" spans="1:5" ht="15.75" customHeight="1" x14ac:dyDescent="0.25">
      <c r="A21" s="112" t="s">
        <v>115</v>
      </c>
      <c r="B21" s="112"/>
      <c r="C21" s="152">
        <v>-868.63272999999936</v>
      </c>
      <c r="D21" s="118"/>
      <c r="E21" s="119">
        <v>2737</v>
      </c>
    </row>
    <row r="22" spans="1:5" ht="15.75" customHeight="1" x14ac:dyDescent="0.25">
      <c r="A22" s="112" t="s">
        <v>117</v>
      </c>
      <c r="B22" s="112"/>
      <c r="C22" s="142">
        <v>-22843</v>
      </c>
      <c r="D22" s="114"/>
      <c r="E22" s="115">
        <v>-2395</v>
      </c>
    </row>
    <row r="23" spans="1:5" ht="15.75" customHeight="1" x14ac:dyDescent="0.25">
      <c r="A23" s="112" t="s">
        <v>116</v>
      </c>
      <c r="B23" s="112"/>
      <c r="C23" s="152">
        <v>-3372.0869199999997</v>
      </c>
      <c r="D23" s="114"/>
      <c r="E23" s="118">
        <v>-935</v>
      </c>
    </row>
    <row r="24" spans="1:5" ht="15.75" customHeight="1" x14ac:dyDescent="0.25">
      <c r="A24" s="112" t="s">
        <v>118</v>
      </c>
      <c r="B24" s="112"/>
      <c r="C24" s="150">
        <v>11001.053039999997</v>
      </c>
      <c r="D24" s="113"/>
      <c r="E24" s="115">
        <v>-378</v>
      </c>
    </row>
    <row r="25" spans="1:5" ht="15.75" customHeight="1" x14ac:dyDescent="0.25">
      <c r="A25" s="112" t="s">
        <v>119</v>
      </c>
      <c r="B25" s="112"/>
      <c r="C25" s="153">
        <v>15808.46227</v>
      </c>
      <c r="D25" s="127"/>
      <c r="E25" s="126">
        <v>1394</v>
      </c>
    </row>
    <row r="26" spans="1:5" ht="15.75" customHeight="1" x14ac:dyDescent="0.25">
      <c r="A26" s="112" t="s">
        <v>88</v>
      </c>
      <c r="B26" s="112"/>
      <c r="C26" s="153">
        <f>SUM(C21:C25)-1</f>
        <v>-275.20434000000205</v>
      </c>
      <c r="D26" s="127"/>
      <c r="E26" s="126">
        <v>423</v>
      </c>
    </row>
    <row r="27" spans="1:5" ht="15.75" customHeight="1" x14ac:dyDescent="0.25">
      <c r="A27" s="120"/>
      <c r="B27" s="120"/>
      <c r="C27" s="2"/>
      <c r="E27" s="12"/>
    </row>
    <row r="28" spans="1:5" ht="15.75" customHeight="1" x14ac:dyDescent="0.25">
      <c r="A28" s="112" t="s">
        <v>89</v>
      </c>
      <c r="B28" s="112"/>
      <c r="C28" s="143">
        <f>SUM(C19,C26)</f>
        <v>73669.876250000001</v>
      </c>
      <c r="D28" s="126"/>
      <c r="E28" s="126">
        <v>89158</v>
      </c>
    </row>
    <row r="29" spans="1:5" ht="15.75" customHeight="1" x14ac:dyDescent="0.25">
      <c r="A29" s="116"/>
      <c r="B29" s="116"/>
      <c r="C29" s="138"/>
      <c r="D29" s="114"/>
      <c r="E29" s="114"/>
    </row>
    <row r="30" spans="1:5" ht="15.75" customHeight="1" x14ac:dyDescent="0.25">
      <c r="A30" s="121" t="s">
        <v>90</v>
      </c>
      <c r="B30" s="121"/>
      <c r="C30" s="138"/>
      <c r="D30" s="114"/>
      <c r="E30" s="114"/>
    </row>
    <row r="31" spans="1:5" ht="15.75" customHeight="1" x14ac:dyDescent="0.25">
      <c r="A31" s="112" t="s">
        <v>120</v>
      </c>
      <c r="B31" s="112"/>
      <c r="C31" s="152">
        <v>-3871</v>
      </c>
      <c r="D31" s="118"/>
      <c r="E31" s="122">
        <v>-38392</v>
      </c>
    </row>
    <row r="32" spans="1:5" ht="15.75" customHeight="1" x14ac:dyDescent="0.25">
      <c r="A32" s="112" t="s">
        <v>121</v>
      </c>
      <c r="B32" s="112"/>
      <c r="C32" s="166">
        <v>12350.279190000001</v>
      </c>
      <c r="D32" s="123"/>
      <c r="E32" s="123">
        <v>11988</v>
      </c>
    </row>
    <row r="33" spans="1:5" ht="15.75" customHeight="1" x14ac:dyDescent="0.25">
      <c r="A33" s="112" t="s">
        <v>122</v>
      </c>
      <c r="B33" s="112"/>
      <c r="C33" s="150" t="s">
        <v>16</v>
      </c>
      <c r="D33" s="123"/>
      <c r="E33" s="124">
        <v>-6336</v>
      </c>
    </row>
    <row r="34" spans="1:5" ht="15.75" customHeight="1" x14ac:dyDescent="0.25">
      <c r="A34" s="112" t="s">
        <v>123</v>
      </c>
      <c r="B34" s="112"/>
      <c r="C34" s="152">
        <v>419</v>
      </c>
      <c r="D34" s="123"/>
      <c r="E34" s="123">
        <v>280</v>
      </c>
    </row>
    <row r="35" spans="1:5" ht="15.75" customHeight="1" x14ac:dyDescent="0.25">
      <c r="A35" s="112" t="s">
        <v>124</v>
      </c>
      <c r="B35" s="112"/>
      <c r="C35" s="141">
        <v>217.08336</v>
      </c>
      <c r="D35" s="128"/>
      <c r="E35" s="126">
        <v>217</v>
      </c>
    </row>
    <row r="36" spans="1:5" ht="15.75" customHeight="1" x14ac:dyDescent="0.25">
      <c r="A36" s="112" t="s">
        <v>125</v>
      </c>
      <c r="B36" s="112"/>
      <c r="C36" s="167">
        <f>SUM(C31:C35)</f>
        <v>9115.3625500000016</v>
      </c>
      <c r="D36" s="129"/>
      <c r="E36" s="129">
        <v>-32243</v>
      </c>
    </row>
    <row r="37" spans="1:5" ht="15.75" customHeight="1" x14ac:dyDescent="0.25">
      <c r="A37" s="112"/>
      <c r="B37" s="112"/>
      <c r="C37" s="2"/>
      <c r="E37" s="12"/>
    </row>
    <row r="38" spans="1:5" ht="15.75" customHeight="1" x14ac:dyDescent="0.25">
      <c r="A38" s="121" t="s">
        <v>91</v>
      </c>
      <c r="B38" s="121"/>
      <c r="C38" s="2"/>
      <c r="E38" s="12"/>
    </row>
    <row r="39" spans="1:5" ht="15.75" customHeight="1" x14ac:dyDescent="0.25">
      <c r="A39" s="120" t="s">
        <v>126</v>
      </c>
      <c r="B39" s="120"/>
      <c r="C39" s="152">
        <v>-17334.81122</v>
      </c>
      <c r="D39" s="118"/>
      <c r="E39" s="122">
        <v>-12532</v>
      </c>
    </row>
    <row r="40" spans="1:5" ht="15.75" customHeight="1" x14ac:dyDescent="0.25">
      <c r="A40" s="112" t="s">
        <v>127</v>
      </c>
      <c r="B40" s="112"/>
      <c r="C40" s="152">
        <v>-39956.504310000004</v>
      </c>
      <c r="D40" s="118"/>
      <c r="E40" s="122">
        <v>-3619</v>
      </c>
    </row>
    <row r="41" spans="1:5" ht="15.75" customHeight="1" x14ac:dyDescent="0.25">
      <c r="A41" s="112"/>
      <c r="B41" s="112"/>
      <c r="C41" s="153"/>
      <c r="D41" s="129"/>
      <c r="E41" s="126"/>
    </row>
    <row r="42" spans="1:5" ht="15.75" customHeight="1" x14ac:dyDescent="0.25">
      <c r="A42" s="112" t="s">
        <v>92</v>
      </c>
      <c r="B42" s="112"/>
      <c r="C42" s="141">
        <f>SUM(C39:C41)-1</f>
        <v>-57292.315530000007</v>
      </c>
      <c r="D42" s="128"/>
      <c r="E42" s="129">
        <v>-16151</v>
      </c>
    </row>
    <row r="43" spans="1:5" ht="15.75" customHeight="1" x14ac:dyDescent="0.25">
      <c r="A43" s="112"/>
      <c r="B43" s="112"/>
      <c r="C43" s="2"/>
      <c r="E43" s="12"/>
    </row>
    <row r="44" spans="1:5" ht="15.75" customHeight="1" x14ac:dyDescent="0.25">
      <c r="A44" s="116"/>
      <c r="B44" s="116"/>
      <c r="C44" s="143"/>
      <c r="D44" s="126"/>
      <c r="E44" s="126"/>
    </row>
    <row r="45" spans="1:5" ht="15.75" customHeight="1" thickBot="1" x14ac:dyDescent="0.3">
      <c r="A45" s="112" t="s">
        <v>93</v>
      </c>
      <c r="B45" s="112"/>
      <c r="C45" s="144">
        <f>SUM(C28+C36+C42)</f>
        <v>25492.923269999999</v>
      </c>
      <c r="D45" s="130"/>
      <c r="E45" s="130">
        <v>40764</v>
      </c>
    </row>
    <row r="46" spans="1:5" ht="15.75" customHeight="1" thickTop="1" x14ac:dyDescent="0.25">
      <c r="A46" s="112"/>
      <c r="B46" s="112"/>
      <c r="C46" s="2"/>
      <c r="E46" s="12"/>
    </row>
    <row r="47" spans="1:5" ht="15.75" customHeight="1" x14ac:dyDescent="0.25">
      <c r="A47" s="112" t="s">
        <v>94</v>
      </c>
      <c r="B47" s="112"/>
      <c r="C47" s="2"/>
      <c r="E47" s="12"/>
    </row>
    <row r="48" spans="1:5" ht="15.75" customHeight="1" x14ac:dyDescent="0.25">
      <c r="A48" s="121" t="s">
        <v>128</v>
      </c>
      <c r="B48" s="121"/>
      <c r="C48" s="2"/>
      <c r="E48" s="12"/>
    </row>
    <row r="49" spans="1:5" ht="15.75" customHeight="1" x14ac:dyDescent="0.25">
      <c r="A49" s="112" t="s">
        <v>129</v>
      </c>
      <c r="B49" s="112"/>
      <c r="C49" s="11">
        <v>298025.29294000001</v>
      </c>
      <c r="D49" s="12"/>
      <c r="E49" s="12">
        <v>272532</v>
      </c>
    </row>
    <row r="50" spans="1:5" ht="15.75" customHeight="1" x14ac:dyDescent="0.25">
      <c r="A50" s="112" t="s">
        <v>130</v>
      </c>
      <c r="B50" s="112"/>
      <c r="C50" s="11">
        <v>272531.73047000001</v>
      </c>
      <c r="D50" s="12"/>
      <c r="E50" s="12">
        <v>231768</v>
      </c>
    </row>
    <row r="51" spans="1:5" ht="15.75" customHeight="1" x14ac:dyDescent="0.25">
      <c r="A51" s="120"/>
      <c r="B51" s="120"/>
      <c r="C51" s="143"/>
      <c r="D51" s="126"/>
      <c r="E51" s="126"/>
    </row>
    <row r="52" spans="1:5" ht="15.75" customHeight="1" thickBot="1" x14ac:dyDescent="0.3">
      <c r="A52" s="116" t="s">
        <v>95</v>
      </c>
      <c r="B52" s="116"/>
      <c r="C52" s="144">
        <f>SUM(C49-C50)-1</f>
        <v>25492.562470000004</v>
      </c>
      <c r="D52" s="130"/>
      <c r="E52" s="130">
        <v>40764</v>
      </c>
    </row>
    <row r="53" spans="1:5" ht="15.75" thickTop="1" x14ac:dyDescent="0.25"/>
    <row r="55" spans="1:5" x14ac:dyDescent="0.25">
      <c r="C55" s="12"/>
      <c r="D55" s="12"/>
      <c r="E55" s="12"/>
    </row>
    <row r="56" spans="1:5" x14ac:dyDescent="0.25">
      <c r="C56" s="12"/>
      <c r="D56" s="12"/>
      <c r="E56" s="12"/>
    </row>
    <row r="57" spans="1:5" x14ac:dyDescent="0.25">
      <c r="C57" s="12"/>
      <c r="D57" s="12"/>
      <c r="E57" s="12"/>
    </row>
    <row r="58" spans="1:5" x14ac:dyDescent="0.25">
      <c r="C58" s="12"/>
      <c r="D58" s="12"/>
      <c r="E58" s="12"/>
    </row>
  </sheetData>
  <pageMargins left="0.511811024" right="0.511811024" top="0.78740157499999996" bottom="0.78740157499999996" header="0.31496062000000002" footer="0.31496062000000002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6"/>
  <sheetViews>
    <sheetView showGridLines="0" zoomScale="115" zoomScaleNormal="115" workbookViewId="0">
      <selection activeCell="H21" sqref="H21"/>
    </sheetView>
  </sheetViews>
  <sheetFormatPr defaultRowHeight="15" x14ac:dyDescent="0.25"/>
  <cols>
    <col min="1" max="1" width="53.42578125" style="1" customWidth="1"/>
    <col min="2" max="2" width="12.7109375" style="1" customWidth="1"/>
    <col min="3" max="3" width="6.5703125" style="1" customWidth="1"/>
    <col min="4" max="4" width="12.7109375" style="1" customWidth="1"/>
    <col min="5" max="6" width="9.140625" style="1"/>
    <col min="7" max="7" width="12.7109375" style="1" bestFit="1" customWidth="1"/>
    <col min="8" max="16384" width="9.140625" style="1"/>
  </cols>
  <sheetData>
    <row r="1" spans="1:7" ht="15.75" x14ac:dyDescent="0.25">
      <c r="A1" s="106" t="s">
        <v>96</v>
      </c>
    </row>
    <row r="2" spans="1:7" ht="15.75" x14ac:dyDescent="0.25">
      <c r="A2" s="106" t="s">
        <v>44</v>
      </c>
    </row>
    <row r="3" spans="1:7" ht="15.75" x14ac:dyDescent="0.25">
      <c r="A3" s="107" t="s">
        <v>45</v>
      </c>
    </row>
    <row r="4" spans="1:7" x14ac:dyDescent="0.25">
      <c r="A4" s="110"/>
    </row>
    <row r="5" spans="1:7" x14ac:dyDescent="0.25">
      <c r="A5" s="110"/>
    </row>
    <row r="6" spans="1:7" x14ac:dyDescent="0.25">
      <c r="A6" s="110"/>
      <c r="B6" s="125">
        <v>2022</v>
      </c>
      <c r="D6" s="125">
        <v>2021</v>
      </c>
    </row>
    <row r="7" spans="1:7" x14ac:dyDescent="0.25">
      <c r="A7" s="131" t="s">
        <v>97</v>
      </c>
      <c r="B7" s="132"/>
      <c r="D7" s="132"/>
    </row>
    <row r="8" spans="1:7" x14ac:dyDescent="0.25">
      <c r="A8" s="131" t="s">
        <v>132</v>
      </c>
      <c r="B8" s="138">
        <v>145569.55105000001</v>
      </c>
      <c r="D8" s="114">
        <v>173223</v>
      </c>
    </row>
    <row r="9" spans="1:7" x14ac:dyDescent="0.25">
      <c r="A9" s="131" t="s">
        <v>133</v>
      </c>
      <c r="B9" s="139">
        <v>14423.61824</v>
      </c>
      <c r="D9" s="38">
        <v>6200</v>
      </c>
      <c r="E9" s="133"/>
      <c r="F9" s="133"/>
    </row>
    <row r="10" spans="1:7" x14ac:dyDescent="0.25">
      <c r="A10" s="131"/>
      <c r="B10" s="138">
        <f>SUM(B8:B9)+1</f>
        <v>159994.16929000002</v>
      </c>
      <c r="D10" s="114">
        <f>SUM(D8:D9)</f>
        <v>179423</v>
      </c>
    </row>
    <row r="11" spans="1:7" ht="15" customHeight="1" x14ac:dyDescent="0.25">
      <c r="A11" s="120" t="s">
        <v>98</v>
      </c>
      <c r="B11" s="138"/>
      <c r="D11" s="114"/>
    </row>
    <row r="12" spans="1:7" ht="13.5" customHeight="1" x14ac:dyDescent="0.25">
      <c r="A12" s="120" t="s">
        <v>134</v>
      </c>
      <c r="B12" s="140">
        <v>-33501.502010000004</v>
      </c>
      <c r="D12" s="122">
        <v>-67924</v>
      </c>
      <c r="E12" s="133"/>
      <c r="F12" s="133"/>
      <c r="G12" s="133"/>
    </row>
    <row r="13" spans="1:7" x14ac:dyDescent="0.25">
      <c r="A13" s="120" t="s">
        <v>135</v>
      </c>
      <c r="B13" s="141">
        <v>-18803.17914</v>
      </c>
      <c r="D13" s="128">
        <v>-6260</v>
      </c>
      <c r="E13" s="133"/>
      <c r="F13" s="133"/>
      <c r="G13" s="134"/>
    </row>
    <row r="14" spans="1:7" x14ac:dyDescent="0.25">
      <c r="A14" s="120"/>
      <c r="B14" s="142">
        <f>SUM(B12:B13)</f>
        <v>-52304.681150000004</v>
      </c>
      <c r="D14" s="115">
        <f>SUM(D12:D13)</f>
        <v>-74184</v>
      </c>
    </row>
    <row r="15" spans="1:7" x14ac:dyDescent="0.25">
      <c r="A15" s="120"/>
      <c r="B15" s="138"/>
      <c r="D15" s="114"/>
    </row>
    <row r="16" spans="1:7" ht="14.25" customHeight="1" x14ac:dyDescent="0.25">
      <c r="A16" s="120" t="s">
        <v>99</v>
      </c>
      <c r="B16" s="138">
        <f>SUM(B10,B14)</f>
        <v>107689.48814000002</v>
      </c>
      <c r="D16" s="114">
        <f>SUM(D10+D14)</f>
        <v>105239</v>
      </c>
    </row>
    <row r="17" spans="1:4" x14ac:dyDescent="0.25">
      <c r="A17" s="135"/>
      <c r="B17" s="143"/>
      <c r="D17" s="126"/>
    </row>
    <row r="18" spans="1:4" x14ac:dyDescent="0.25">
      <c r="A18" s="120" t="s">
        <v>100</v>
      </c>
      <c r="B18" s="138">
        <f>B16</f>
        <v>107689.48814000002</v>
      </c>
      <c r="D18" s="114">
        <f>D16</f>
        <v>105239</v>
      </c>
    </row>
    <row r="19" spans="1:4" x14ac:dyDescent="0.25">
      <c r="A19" s="120"/>
      <c r="B19" s="2"/>
    </row>
    <row r="20" spans="1:4" x14ac:dyDescent="0.25">
      <c r="A20" s="120" t="s">
        <v>101</v>
      </c>
      <c r="B20" s="2"/>
    </row>
    <row r="21" spans="1:4" x14ac:dyDescent="0.25">
      <c r="A21" s="120" t="s">
        <v>137</v>
      </c>
      <c r="B21" s="11">
        <v>8213.8812399999988</v>
      </c>
      <c r="D21" s="136">
        <v>-25806</v>
      </c>
    </row>
    <row r="22" spans="1:4" x14ac:dyDescent="0.25">
      <c r="A22" s="120" t="s">
        <v>136</v>
      </c>
      <c r="B22" s="143">
        <v>6567.9865300000001</v>
      </c>
      <c r="C22" s="1" t="s">
        <v>46</v>
      </c>
      <c r="D22" s="126">
        <v>15320</v>
      </c>
    </row>
    <row r="23" spans="1:4" x14ac:dyDescent="0.25">
      <c r="A23" s="120"/>
      <c r="B23" s="138">
        <f>SUM(B21:B22)</f>
        <v>14781.867769999999</v>
      </c>
      <c r="D23" s="115">
        <f>SUM(D21:D22)</f>
        <v>-10486</v>
      </c>
    </row>
    <row r="24" spans="1:4" x14ac:dyDescent="0.25">
      <c r="A24" s="120"/>
      <c r="B24" s="143"/>
      <c r="D24" s="126"/>
    </row>
    <row r="25" spans="1:4" ht="15.75" thickBot="1" x14ac:dyDescent="0.3">
      <c r="A25" s="120" t="s">
        <v>102</v>
      </c>
      <c r="B25" s="144">
        <f>SUM(B18+B23)</f>
        <v>122471.35591000001</v>
      </c>
      <c r="D25" s="130">
        <f>SUM(D18,D23)</f>
        <v>94753</v>
      </c>
    </row>
    <row r="26" spans="1:4" ht="15.75" thickTop="1" x14ac:dyDescent="0.25">
      <c r="A26" s="120"/>
      <c r="B26" s="2"/>
    </row>
    <row r="27" spans="1:4" x14ac:dyDescent="0.25">
      <c r="A27" s="120" t="s">
        <v>103</v>
      </c>
      <c r="B27" s="2"/>
    </row>
    <row r="28" spans="1:4" x14ac:dyDescent="0.25">
      <c r="A28" s="135" t="s">
        <v>104</v>
      </c>
      <c r="B28" s="2"/>
    </row>
    <row r="29" spans="1:4" x14ac:dyDescent="0.25">
      <c r="A29" s="120" t="s">
        <v>138</v>
      </c>
      <c r="B29" s="11">
        <v>5536.6230199999991</v>
      </c>
      <c r="D29" s="12">
        <v>5018.2391199999993</v>
      </c>
    </row>
    <row r="30" spans="1:4" x14ac:dyDescent="0.25">
      <c r="A30" s="120" t="s">
        <v>139</v>
      </c>
      <c r="B30" s="11">
        <v>592.45653000000004</v>
      </c>
      <c r="D30" s="12">
        <v>607.95669000000009</v>
      </c>
    </row>
    <row r="31" spans="1:4" x14ac:dyDescent="0.25">
      <c r="A31" s="137" t="s">
        <v>140</v>
      </c>
      <c r="B31" s="11">
        <v>532.31299000000001</v>
      </c>
      <c r="D31" s="12">
        <v>462.55528999999996</v>
      </c>
    </row>
    <row r="32" spans="1:4" x14ac:dyDescent="0.25">
      <c r="A32" s="137" t="s">
        <v>141</v>
      </c>
      <c r="B32" s="11">
        <v>684.20155</v>
      </c>
      <c r="D32" s="12">
        <v>618.31107999999995</v>
      </c>
    </row>
    <row r="33" spans="1:4" x14ac:dyDescent="0.25">
      <c r="A33" s="137" t="s">
        <v>142</v>
      </c>
      <c r="B33" s="11">
        <v>945.97593000000006</v>
      </c>
      <c r="D33" s="12">
        <v>961.88067999999998</v>
      </c>
    </row>
    <row r="34" spans="1:4" x14ac:dyDescent="0.25">
      <c r="A34" s="137" t="s">
        <v>143</v>
      </c>
      <c r="B34" s="11">
        <v>539.3744099999999</v>
      </c>
      <c r="D34" s="12">
        <v>465.93790000000007</v>
      </c>
    </row>
    <row r="35" spans="1:4" x14ac:dyDescent="0.25">
      <c r="A35" s="137" t="s">
        <v>144</v>
      </c>
      <c r="B35" s="11">
        <v>336.40746999999993</v>
      </c>
      <c r="D35" s="12">
        <v>770.63486000000012</v>
      </c>
    </row>
    <row r="36" spans="1:4" x14ac:dyDescent="0.25">
      <c r="A36" s="137" t="s">
        <v>145</v>
      </c>
      <c r="B36" s="13" t="s">
        <v>16</v>
      </c>
      <c r="D36" s="14" t="s">
        <v>16</v>
      </c>
    </row>
    <row r="37" spans="1:4" x14ac:dyDescent="0.25">
      <c r="A37" s="137" t="s">
        <v>147</v>
      </c>
      <c r="B37" s="145">
        <v>-159.55600000000001</v>
      </c>
      <c r="D37" s="136">
        <v>-104.36511</v>
      </c>
    </row>
    <row r="38" spans="1:4" x14ac:dyDescent="0.25">
      <c r="A38" s="137" t="s">
        <v>146</v>
      </c>
      <c r="B38" s="143">
        <v>47.920659999999998</v>
      </c>
      <c r="D38" s="126">
        <v>29.233699999999995</v>
      </c>
    </row>
    <row r="39" spans="1:4" x14ac:dyDescent="0.25">
      <c r="A39" s="137"/>
      <c r="B39" s="138">
        <f>SUM(B29:B38)-2</f>
        <v>9053.7165599999989</v>
      </c>
      <c r="D39" s="114">
        <v>8831.3842099999983</v>
      </c>
    </row>
    <row r="40" spans="1:4" x14ac:dyDescent="0.25">
      <c r="A40" s="137"/>
      <c r="B40" s="2"/>
    </row>
    <row r="41" spans="1:4" x14ac:dyDescent="0.25">
      <c r="A41" s="137" t="s">
        <v>105</v>
      </c>
      <c r="B41" s="2"/>
    </row>
    <row r="42" spans="1:4" x14ac:dyDescent="0.25">
      <c r="A42" s="137" t="s">
        <v>148</v>
      </c>
      <c r="B42" s="11">
        <v>1554.08735</v>
      </c>
      <c r="D42" s="12">
        <v>1411.4601200000002</v>
      </c>
    </row>
    <row r="43" spans="1:4" x14ac:dyDescent="0.25">
      <c r="A43" s="137" t="s">
        <v>149</v>
      </c>
      <c r="B43" s="11">
        <v>20774.565610000001</v>
      </c>
      <c r="D43" s="12">
        <v>10523.697249999999</v>
      </c>
    </row>
    <row r="44" spans="1:4" x14ac:dyDescent="0.25">
      <c r="A44" s="137" t="s">
        <v>150</v>
      </c>
      <c r="B44" s="11">
        <v>13515.95183</v>
      </c>
      <c r="D44" s="12">
        <v>14790.073480000001</v>
      </c>
    </row>
    <row r="45" spans="1:4" x14ac:dyDescent="0.25">
      <c r="A45" s="137" t="s">
        <v>146</v>
      </c>
      <c r="B45" s="143">
        <v>13039</v>
      </c>
      <c r="D45" s="126">
        <v>10780</v>
      </c>
    </row>
    <row r="46" spans="1:4" x14ac:dyDescent="0.25">
      <c r="A46" s="137"/>
      <c r="B46" s="11">
        <f>SUM(B42:B45)-1</f>
        <v>48882.604790000005</v>
      </c>
      <c r="D46" s="12">
        <f>SUM(D42:D45)</f>
        <v>37505.23085</v>
      </c>
    </row>
    <row r="47" spans="1:4" x14ac:dyDescent="0.25">
      <c r="A47" s="137"/>
      <c r="B47" s="2"/>
    </row>
    <row r="48" spans="1:4" x14ac:dyDescent="0.25">
      <c r="A48" s="137" t="s">
        <v>106</v>
      </c>
      <c r="B48" s="2"/>
    </row>
    <row r="49" spans="1:4" x14ac:dyDescent="0.25">
      <c r="A49" s="137" t="s">
        <v>151</v>
      </c>
      <c r="B49" s="11">
        <v>64534.217570000001</v>
      </c>
      <c r="D49" s="12">
        <v>48417</v>
      </c>
    </row>
    <row r="50" spans="1:4" x14ac:dyDescent="0.25">
      <c r="A50" s="137"/>
      <c r="B50" s="143"/>
      <c r="D50" s="126"/>
    </row>
    <row r="51" spans="1:4" ht="15.75" thickBot="1" x14ac:dyDescent="0.3">
      <c r="A51" s="137" t="s">
        <v>51</v>
      </c>
      <c r="B51" s="144">
        <f>SUM(B39+B46+B49)</f>
        <v>122470.53892000001</v>
      </c>
      <c r="D51" s="130">
        <f>SUM(D46+D49+D39)-1</f>
        <v>94752.615059999996</v>
      </c>
    </row>
    <row r="52" spans="1:4" ht="15.75" thickTop="1" x14ac:dyDescent="0.25"/>
    <row r="54" spans="1:4" x14ac:dyDescent="0.25">
      <c r="B54" s="12"/>
      <c r="D54" s="12"/>
    </row>
    <row r="55" spans="1:4" x14ac:dyDescent="0.25">
      <c r="B55" s="12"/>
      <c r="D55" s="12"/>
    </row>
    <row r="56" spans="1:4" x14ac:dyDescent="0.25">
      <c r="B56" s="12"/>
    </row>
  </sheetData>
  <pageMargins left="0.511811024" right="0.511811024" top="0.78740157499999996" bottom="0.78740157499999996" header="0.31496062000000002" footer="0.31496062000000002"/>
  <pageSetup paperSize="9" scale="67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DVA!Area_de_impressao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Sassaron Sanches Nasu</dc:creator>
  <cp:lastModifiedBy>Ana Lucia Sassaron Sanches Nasu</cp:lastModifiedBy>
  <dcterms:created xsi:type="dcterms:W3CDTF">2023-04-27T12:37:23Z</dcterms:created>
  <dcterms:modified xsi:type="dcterms:W3CDTF">2023-04-27T19:37:01Z</dcterms:modified>
</cp:coreProperties>
</file>